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070" tabRatio="819" activeTab="0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UO" sheetId="7" r:id="rId7"/>
    <sheet name="Žamberk" sheetId="8" r:id="rId8"/>
    <sheet name="600 m" sheetId="9" r:id="rId9"/>
    <sheet name="60 m ručně" sheetId="10" r:id="rId10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<sst xmlns="http://schemas.openxmlformats.org/spreadsheetml/2006/main" count="301" uniqueCount="139">
  <si>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</si>
  <si>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</si>
  <si>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</si>
  <si>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</si>
  <si>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</si>
  <si>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</si>
  <si>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</si>
  <si>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</si>
  <si>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</si>
  <si>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</si>
  <si>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</si>
  <si>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</si>
  <si>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</si>
  <si>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</si>
  <si>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</si>
  <si>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</si>
  <si>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</si>
  <si>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</si>
  <si>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</si>
  <si>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</si>
  <si>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</si>
  <si>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</si>
  <si>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</si>
  <si>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Žamberk</t>
  </si>
  <si>
    <t>Polička</t>
  </si>
  <si>
    <t>Ústí nad Orlicí</t>
  </si>
  <si>
    <t>Svitavy B</t>
  </si>
  <si>
    <t>Moravská Třebová</t>
  </si>
  <si>
    <t>Česká Třebová</t>
  </si>
  <si>
    <t>Svitavy A</t>
  </si>
  <si>
    <t>Celkové výsledky</t>
  </si>
  <si>
    <t>Smékalová Šárka</t>
  </si>
  <si>
    <t>Němcová Barbora</t>
  </si>
  <si>
    <t>Pecháčková Anežka</t>
  </si>
  <si>
    <t>Pikovská Vendula</t>
  </si>
  <si>
    <t>Janků Barbora</t>
  </si>
  <si>
    <t>Vaculíková Kateřina</t>
  </si>
  <si>
    <t>Lipská Eliška</t>
  </si>
  <si>
    <t>Šejnohová Tereza</t>
  </si>
  <si>
    <t>Šejnohová Markéta</t>
  </si>
  <si>
    <t>Hradiláková Veronika</t>
  </si>
  <si>
    <t>Pešinová Barbora</t>
  </si>
  <si>
    <t>Klímová Julie</t>
  </si>
  <si>
    <t>Součková Nikola</t>
  </si>
  <si>
    <t>Urbánková Eva</t>
  </si>
  <si>
    <t>Matyášová Kristýna</t>
  </si>
  <si>
    <t>Polášková Laura</t>
  </si>
  <si>
    <t>Miláčková Andrea</t>
  </si>
  <si>
    <t>Vetchá Rozálie</t>
  </si>
  <si>
    <t>Adamová Karolína</t>
  </si>
  <si>
    <t>Červená Veronika</t>
  </si>
  <si>
    <t>Trnková Ema</t>
  </si>
  <si>
    <t>Schüchová Karolína</t>
  </si>
  <si>
    <t>Bednářová Amálie</t>
  </si>
  <si>
    <t>Cviková Veronika</t>
  </si>
  <si>
    <t>Kořínková Petra</t>
  </si>
  <si>
    <t>Biedlová Bára</t>
  </si>
  <si>
    <t>Jedličková Nela</t>
  </si>
  <si>
    <t>Pavelcová Ela</t>
  </si>
  <si>
    <t>Lehká Lucie</t>
  </si>
  <si>
    <t>Morávková Lucie</t>
  </si>
  <si>
    <t>Dostálová Anna</t>
  </si>
  <si>
    <t>Vavřínová Magda</t>
  </si>
  <si>
    <t xml:space="preserve"> 2:19,6</t>
  </si>
  <si>
    <t xml:space="preserve"> 2:31,4</t>
  </si>
  <si>
    <t xml:space="preserve"> 2:24,8</t>
  </si>
  <si>
    <t xml:space="preserve"> 2:28,8</t>
  </si>
  <si>
    <t xml:space="preserve"> 2:28,2</t>
  </si>
  <si>
    <t xml:space="preserve"> 2:29,1</t>
  </si>
  <si>
    <t xml:space="preserve"> 2:10,1</t>
  </si>
  <si>
    <t xml:space="preserve"> 2:47,5</t>
  </si>
  <si>
    <t xml:space="preserve"> 2:56,1</t>
  </si>
  <si>
    <t>Výsledky po I. kole</t>
  </si>
  <si>
    <t>Výsledky II. kola</t>
  </si>
  <si>
    <t>Klementová Luisa</t>
  </si>
  <si>
    <t>Borkévá Johana</t>
  </si>
  <si>
    <t>Petrová Štěpánka</t>
  </si>
  <si>
    <t>Kozáková Viktorka</t>
  </si>
  <si>
    <t xml:space="preserve"> 1:57,0</t>
  </si>
  <si>
    <t xml:space="preserve"> 1:59,8</t>
  </si>
  <si>
    <t xml:space="preserve"> 2:01,1</t>
  </si>
  <si>
    <t xml:space="preserve"> 2:06,6</t>
  </si>
  <si>
    <t xml:space="preserve"> 2:19,8</t>
  </si>
  <si>
    <t xml:space="preserve"> 2:32,8</t>
  </si>
  <si>
    <t xml:space="preserve"> 2:26,2</t>
  </si>
  <si>
    <t xml:space="preserve"> 2:09,7</t>
  </si>
  <si>
    <t xml:space="preserve"> 2:21,4</t>
  </si>
  <si>
    <t xml:space="preserve"> 3:16,2</t>
  </si>
  <si>
    <t xml:space="preserve"> 2:38,8</t>
  </si>
  <si>
    <t>Kotvová Lucie</t>
  </si>
  <si>
    <t>Melezínková Sára</t>
  </si>
  <si>
    <t xml:space="preserve"> 2:31,2</t>
  </si>
  <si>
    <t xml:space="preserve"> 2:11,1</t>
  </si>
  <si>
    <t xml:space="preserve"> 2:19,7</t>
  </si>
  <si>
    <t xml:space="preserve"> 2:22,5</t>
  </si>
  <si>
    <t xml:space="preserve"> 2:50,1</t>
  </si>
  <si>
    <t>Van Sas Elishka</t>
  </si>
  <si>
    <t xml:space="preserve"> 2:10,6</t>
  </si>
  <si>
    <t xml:space="preserve"> 2:06,2</t>
  </si>
  <si>
    <t xml:space="preserve"> 2:25,8</t>
  </si>
  <si>
    <t xml:space="preserve"> 2:23,8</t>
  </si>
  <si>
    <t xml:space="preserve"> 2:25,3</t>
  </si>
  <si>
    <t xml:space="preserve"> 2:51,8</t>
  </si>
  <si>
    <t xml:space="preserve"> 2:28,4</t>
  </si>
  <si>
    <t xml:space="preserve"> 2:39,1</t>
  </si>
  <si>
    <t>Komůrková Magdaléna</t>
  </si>
  <si>
    <t>Steklá Barbora</t>
  </si>
  <si>
    <t>Sedláková Veronika</t>
  </si>
  <si>
    <t>Staňková Terezie</t>
  </si>
  <si>
    <t>Pařízková Julie</t>
  </si>
  <si>
    <t xml:space="preserve"> 2:11,7</t>
  </si>
  <si>
    <t xml:space="preserve"> 2:13,5</t>
  </si>
  <si>
    <t xml:space="preserve"> 2:18,7</t>
  </si>
  <si>
    <t xml:space="preserve"> 2:05,9</t>
  </si>
  <si>
    <t xml:space="preserve"> 2:20,8</t>
  </si>
  <si>
    <t xml:space="preserve"> 2:38,7</t>
  </si>
  <si>
    <t>Cimflová Karolína</t>
  </si>
  <si>
    <t>Junková Jana</t>
  </si>
  <si>
    <t>Florišová Kristýna</t>
  </si>
  <si>
    <t>Jiroušková Alice</t>
  </si>
  <si>
    <t>Nováková Ellen</t>
  </si>
  <si>
    <t>Cimflová Veronika</t>
  </si>
  <si>
    <t>Kühnová Barbora</t>
  </si>
  <si>
    <t>Blaško Johana</t>
  </si>
  <si>
    <t>Janďourková Markéta</t>
  </si>
  <si>
    <t>Dobroucká Veronika</t>
  </si>
  <si>
    <t xml:space="preserve"> 2:09,3</t>
  </si>
  <si>
    <t xml:space="preserve"> 2:16,4</t>
  </si>
  <si>
    <t xml:space="preserve"> 2:33,4</t>
  </si>
  <si>
    <t xml:space="preserve"> 2:20,2</t>
  </si>
  <si>
    <t xml:space="preserve"> 2:41,7</t>
  </si>
  <si>
    <t>Vítková Adéla</t>
  </si>
  <si>
    <t xml:space="preserve"> 2:45,3</t>
  </si>
  <si>
    <t xml:space="preserve"> 2:43,9</t>
  </si>
  <si>
    <t xml:space="preserve"> 3:03,4</t>
  </si>
  <si>
    <t xml:space="preserve"> 2:37,8</t>
  </si>
  <si>
    <t xml:space="preserve"> 2:38,5</t>
  </si>
  <si>
    <t xml:space="preserve"> 2:51,4</t>
  </si>
  <si>
    <t xml:space="preserve"> 2:40,1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</si>
</sst>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</numFmts>
  <fonts count="40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0.28125" style="0" bestFit="1" customWidth="1"/>
    <col min="2" max="2" width="13.28125" style="6" bestFit="1" customWidth="1"/>
    <col min="3" max="3" width="10.140625" style="0" bestFit="1" customWidth="1"/>
    <col min="5" max="5" width="17.421875" style="0" bestFit="1" customWidth="1"/>
    <col min="6" max="6" width="13.28125" style="0" bestFit="1" customWidth="1"/>
    <col min="7" max="7" width="10.140625" style="0" bestFit="1" customWidth="1"/>
  </cols>
  <sheetData>
    <row r="2" spans="1:7" ht="12.75">
      <c r="A2" s="5" t="s">
        <v>73</v>
      </c>
      <c r="B2" s="7" t="s">
        <v>21</v>
      </c>
      <c r="C2" s="5" t="s">
        <v>22</v>
      </c>
      <c r="E2" s="5" t="s">
        <v>72</v>
      </c>
      <c r="F2" s="7" t="s">
        <v>21</v>
      </c>
      <c r="G2" s="5" t="s">
        <v>22</v>
      </c>
    </row>
    <row r="3" spans="1:7" ht="12.75">
      <c r="A3" s="27" t="s">
        <v>28</v>
      </c>
      <c r="B3" s="28">
        <f>+ČT!P13</f>
        <v>4513</v>
      </c>
      <c r="C3" s="27">
        <v>7</v>
      </c>
      <c r="E3" s="27" t="s">
        <v>28</v>
      </c>
      <c r="F3" s="28">
        <v>3584</v>
      </c>
      <c r="G3" s="28">
        <v>7</v>
      </c>
    </row>
    <row r="4" spans="1:7" ht="12.75">
      <c r="A4" s="27" t="s">
        <v>26</v>
      </c>
      <c r="B4" s="28">
        <f>+'SY B'!P13</f>
        <v>3440</v>
      </c>
      <c r="C4" s="27">
        <v>6</v>
      </c>
      <c r="E4" s="27" t="s">
        <v>29</v>
      </c>
      <c r="F4" s="28">
        <v>3394</v>
      </c>
      <c r="G4" s="28">
        <v>6</v>
      </c>
    </row>
    <row r="5" spans="1:7" ht="12.75">
      <c r="A5" s="27" t="s">
        <v>25</v>
      </c>
      <c r="B5" s="28">
        <f>+UO!P13</f>
        <v>3069</v>
      </c>
      <c r="C5" s="27">
        <v>5</v>
      </c>
      <c r="E5" s="27" t="s">
        <v>24</v>
      </c>
      <c r="F5" s="28">
        <v>3202</v>
      </c>
      <c r="G5" s="28">
        <v>5</v>
      </c>
    </row>
    <row r="6" spans="1:7" ht="12.75">
      <c r="A6" s="27" t="s">
        <v>24</v>
      </c>
      <c r="B6" s="28">
        <f>+Polička!P13</f>
        <v>3059</v>
      </c>
      <c r="C6" s="27">
        <v>4</v>
      </c>
      <c r="E6" s="27" t="s">
        <v>26</v>
      </c>
      <c r="F6" s="28">
        <v>3071</v>
      </c>
      <c r="G6" s="28">
        <v>4</v>
      </c>
    </row>
    <row r="7" spans="1:7" ht="12.75">
      <c r="A7" s="27" t="s">
        <v>29</v>
      </c>
      <c r="B7" s="28">
        <f>+'SY A'!P13</f>
        <v>2911</v>
      </c>
      <c r="C7" s="27">
        <v>3</v>
      </c>
      <c r="E7" s="27" t="s">
        <v>27</v>
      </c>
      <c r="F7" s="28">
        <v>2974</v>
      </c>
      <c r="G7" s="28">
        <v>3</v>
      </c>
    </row>
    <row r="8" spans="1:7" ht="12.75">
      <c r="A8" s="27" t="s">
        <v>27</v>
      </c>
      <c r="B8" s="28">
        <f>+MT!P13</f>
        <v>2406</v>
      </c>
      <c r="C8" s="27">
        <v>2</v>
      </c>
      <c r="E8" s="27" t="s">
        <v>25</v>
      </c>
      <c r="F8" s="28">
        <v>2654</v>
      </c>
      <c r="G8" s="28">
        <v>2</v>
      </c>
    </row>
    <row r="9" spans="1:7" ht="12.75">
      <c r="A9" s="27" t="s">
        <v>23</v>
      </c>
      <c r="B9" s="28">
        <f>+Žamberk!P13</f>
        <v>1522</v>
      </c>
      <c r="C9" s="27">
        <v>1</v>
      </c>
      <c r="E9" s="27" t="s">
        <v>23</v>
      </c>
      <c r="F9" s="28">
        <v>1825</v>
      </c>
      <c r="G9" s="28">
        <v>1</v>
      </c>
    </row>
    <row r="10" spans="1:7" ht="12.75">
      <c r="A10" s="27"/>
      <c r="B10" s="28"/>
      <c r="C10" s="27"/>
      <c r="E10" s="27"/>
      <c r="F10" s="28"/>
      <c r="G10" s="28"/>
    </row>
    <row r="13" spans="1:3" ht="12.75">
      <c r="A13" s="5" t="s">
        <v>30</v>
      </c>
      <c r="B13" s="7" t="s">
        <v>21</v>
      </c>
      <c r="C13" s="5" t="s">
        <v>22</v>
      </c>
    </row>
    <row r="14" spans="1:3" ht="12.75">
      <c r="A14" s="27" t="s">
        <v>28</v>
      </c>
      <c r="B14" s="28">
        <f aca="true" t="shared" si="0" ref="B14:B20">VLOOKUP($A14,$A$2:$C$10,2,0)+VLOOKUP($A14,$E$2:$G$10,2,0)</f>
        <v>8097</v>
      </c>
      <c r="C14" s="28">
        <f aca="true" t="shared" si="1" ref="C14:C20">VLOOKUP($A14,$A$2:$C$9,3,0)+VLOOKUP($A14,$E$2:$G$10,3,0)</f>
        <v>14</v>
      </c>
    </row>
    <row r="15" spans="1:3" ht="12.75">
      <c r="A15" s="27" t="s">
        <v>26</v>
      </c>
      <c r="B15" s="28">
        <f t="shared" si="0"/>
        <v>6511</v>
      </c>
      <c r="C15" s="28">
        <f t="shared" si="1"/>
        <v>10</v>
      </c>
    </row>
    <row r="16" spans="1:3" ht="12.75">
      <c r="A16" s="27" t="s">
        <v>29</v>
      </c>
      <c r="B16" s="28">
        <f t="shared" si="0"/>
        <v>6305</v>
      </c>
      <c r="C16" s="28">
        <f t="shared" si="1"/>
        <v>9</v>
      </c>
    </row>
    <row r="17" spans="1:3" ht="12.75">
      <c r="A17" s="27" t="s">
        <v>24</v>
      </c>
      <c r="B17" s="28">
        <f t="shared" si="0"/>
        <v>6261</v>
      </c>
      <c r="C17" s="28">
        <f t="shared" si="1"/>
        <v>9</v>
      </c>
    </row>
    <row r="18" spans="1:3" ht="12.75">
      <c r="A18" s="27" t="s">
        <v>27</v>
      </c>
      <c r="B18" s="28">
        <f t="shared" si="0"/>
        <v>5380</v>
      </c>
      <c r="C18" s="28">
        <f t="shared" si="1"/>
        <v>5</v>
      </c>
    </row>
    <row r="19" spans="1:3" ht="12.75">
      <c r="A19" s="27" t="s">
        <v>25</v>
      </c>
      <c r="B19" s="28">
        <f t="shared" si="0"/>
        <v>5723</v>
      </c>
      <c r="C19" s="28">
        <f t="shared" si="1"/>
        <v>7</v>
      </c>
    </row>
    <row r="20" spans="1:3" ht="12.75">
      <c r="A20" s="27" t="s">
        <v>23</v>
      </c>
      <c r="B20" s="28">
        <f t="shared" si="0"/>
        <v>3347</v>
      </c>
      <c r="C20" s="28">
        <f t="shared" si="1"/>
        <v>2</v>
      </c>
    </row>
    <row r="21" spans="1:3" ht="12.75">
      <c r="A21" s="27"/>
      <c r="B21" s="28"/>
      <c r="C21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11" sqref="N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74</v>
      </c>
      <c r="C5" s="10">
        <v>2006</v>
      </c>
      <c r="D5" s="29">
        <v>9.44</v>
      </c>
      <c r="E5" s="12"/>
      <c r="F5" s="13">
        <f>IF(D5&gt;0,IF(ISERROR(INT((46.0849*POWER((13-D5),1.81)))),0,INT((46.0849*POWER((13-D5),1.81)))),IF(ISERROR(VLOOKUP(E5,'60 m ručně'!A:B,2,0)),0,VLOOKUP(E5,'60 m ručně'!A:B,2,0)))</f>
        <v>458</v>
      </c>
      <c r="G5" s="14">
        <v>390</v>
      </c>
      <c r="H5" s="14">
        <v>395</v>
      </c>
      <c r="I5" s="14"/>
      <c r="J5" s="14">
        <f aca="true" t="shared" si="0" ref="J5:J10">MAX(G5:I5)</f>
        <v>395</v>
      </c>
      <c r="K5" s="13">
        <f aca="true" t="shared" si="1" ref="K5:K12">IF(ISERROR(INT((0.188807*POWER((J5-210),1.41)))),0,INT((0.188807*POWER((J5-210),1.41))))</f>
        <v>296</v>
      </c>
      <c r="L5" s="11">
        <v>32.51</v>
      </c>
      <c r="M5" s="13">
        <f aca="true" t="shared" si="2" ref="M5:M12">IF(ISERROR(INT((7.86*POWER((L5-8),1.1)))),0,INT((7.86*POWER((L5-8),1.1))))</f>
        <v>265</v>
      </c>
      <c r="N5" s="22" t="s">
        <v>78</v>
      </c>
      <c r="O5" s="20">
        <f>VLOOKUP(N5,'600 m'!D:E,2,0)</f>
        <v>554</v>
      </c>
      <c r="P5" s="15">
        <f aca="true" t="shared" si="3" ref="P5:P10">_xlfn.RANK.EQ(Q5:Q12,$Q$5:$Q$12)</f>
        <v>1</v>
      </c>
      <c r="Q5" s="13">
        <f aca="true" t="shared" si="4" ref="Q5:Q10">+O5+M5+K5+F5</f>
        <v>1573</v>
      </c>
    </row>
    <row r="6" spans="1:17" ht="42" customHeight="1">
      <c r="A6" s="8">
        <v>2</v>
      </c>
      <c r="B6" s="9" t="s">
        <v>75</v>
      </c>
      <c r="C6" s="10">
        <v>2007</v>
      </c>
      <c r="D6" s="29">
        <v>9.8</v>
      </c>
      <c r="E6" s="12"/>
      <c r="F6" s="13">
        <f>IF(D6&gt;0,IF(ISERROR(INT((46.0849*POWER((13-D6),1.81)))),0,INT((46.0849*POWER((13-D6),1.81)))),IF(ISERROR(VLOOKUP(E6,'60 m ručně'!A:B,2,0)),0,VLOOKUP(E6,'60 m ručně'!A:B,2,0)))</f>
        <v>378</v>
      </c>
      <c r="G6" s="14">
        <v>276</v>
      </c>
      <c r="H6" s="14">
        <v>284</v>
      </c>
      <c r="I6" s="14">
        <v>259</v>
      </c>
      <c r="J6" s="14">
        <f t="shared" si="0"/>
        <v>284</v>
      </c>
      <c r="K6" s="13">
        <f t="shared" si="1"/>
        <v>81</v>
      </c>
      <c r="L6" s="11">
        <v>21.47</v>
      </c>
      <c r="M6" s="13">
        <f t="shared" si="2"/>
        <v>137</v>
      </c>
      <c r="N6" s="22" t="s">
        <v>79</v>
      </c>
      <c r="O6" s="20">
        <f>VLOOKUP(N6,'600 m'!D:E,2,0)</f>
        <v>512</v>
      </c>
      <c r="P6" s="15">
        <f t="shared" si="3"/>
        <v>2</v>
      </c>
      <c r="Q6" s="13">
        <f t="shared" si="4"/>
        <v>1108</v>
      </c>
    </row>
    <row r="7" spans="1:17" ht="42" customHeight="1">
      <c r="A7" s="8">
        <v>3</v>
      </c>
      <c r="B7" s="9" t="s">
        <v>48</v>
      </c>
      <c r="C7" s="10">
        <v>2007</v>
      </c>
      <c r="D7" s="29">
        <v>10.63</v>
      </c>
      <c r="E7" s="12"/>
      <c r="F7" s="13">
        <f>IF(D7&gt;0,IF(ISERROR(INT((46.0849*POWER((13-D7),1.81)))),0,INT((46.0849*POWER((13-D7),1.81)))),IF(ISERROR(VLOOKUP(E7,'60 m ručně'!A:B,2,0)),0,VLOOKUP(E7,'60 m ručně'!A:B,2,0)))</f>
        <v>219</v>
      </c>
      <c r="G7" s="14">
        <v>262</v>
      </c>
      <c r="H7" s="14">
        <v>278</v>
      </c>
      <c r="I7" s="14">
        <v>268</v>
      </c>
      <c r="J7" s="14">
        <f t="shared" si="0"/>
        <v>278</v>
      </c>
      <c r="K7" s="13">
        <f t="shared" si="1"/>
        <v>72</v>
      </c>
      <c r="L7" s="11">
        <v>23.25</v>
      </c>
      <c r="M7" s="13">
        <f t="shared" si="2"/>
        <v>157</v>
      </c>
      <c r="N7" s="22" t="s">
        <v>80</v>
      </c>
      <c r="O7" s="20">
        <f>VLOOKUP(N7,'600 m'!D:E,2,0)</f>
        <v>493</v>
      </c>
      <c r="P7" s="15">
        <f t="shared" si="3"/>
        <v>3</v>
      </c>
      <c r="Q7" s="13">
        <f t="shared" si="4"/>
        <v>941</v>
      </c>
    </row>
    <row r="8" spans="1:17" ht="42" customHeight="1">
      <c r="A8" s="8">
        <v>4</v>
      </c>
      <c r="B8" s="9" t="s">
        <v>76</v>
      </c>
      <c r="C8" s="10">
        <v>2007</v>
      </c>
      <c r="D8" s="29">
        <v>10.42</v>
      </c>
      <c r="E8" s="12"/>
      <c r="F8" s="13">
        <f>IF(D8&gt;0,IF(ISERROR(INT((46.0849*POWER((13-D8),1.81)))),0,INT((46.0849*POWER((13-D8),1.81)))),IF(ISERROR(VLOOKUP(E8,'60 m ručně'!A:B,2,0)),0,VLOOKUP(E8,'60 m ručně'!A:B,2,0)))</f>
        <v>256</v>
      </c>
      <c r="G8" s="14">
        <v>303</v>
      </c>
      <c r="H8" s="14"/>
      <c r="I8" s="14">
        <v>300</v>
      </c>
      <c r="J8" s="14">
        <f t="shared" si="0"/>
        <v>303</v>
      </c>
      <c r="K8" s="13">
        <f t="shared" si="1"/>
        <v>112</v>
      </c>
      <c r="L8" s="11">
        <v>18.77</v>
      </c>
      <c r="M8" s="13">
        <f t="shared" si="2"/>
        <v>107</v>
      </c>
      <c r="N8" s="22" t="s">
        <v>81</v>
      </c>
      <c r="O8" s="20">
        <f>VLOOKUP(N8,'600 m'!D:E,2,0)</f>
        <v>416</v>
      </c>
      <c r="P8" s="15">
        <f t="shared" si="3"/>
        <v>4</v>
      </c>
      <c r="Q8" s="13">
        <f t="shared" si="4"/>
        <v>891</v>
      </c>
    </row>
    <row r="9" spans="1:17" ht="42" customHeight="1">
      <c r="A9" s="8">
        <v>5</v>
      </c>
      <c r="B9" s="9" t="s">
        <v>47</v>
      </c>
      <c r="C9" s="10">
        <v>2006</v>
      </c>
      <c r="D9" s="29">
        <v>11</v>
      </c>
      <c r="E9" s="12"/>
      <c r="F9" s="13">
        <f>IF(D9&gt;0,IF(ISERROR(INT((46.0849*POWER((13-D9),1.81)))),0,INT((46.0849*POWER((13-D9),1.81)))),IF(ISERROR(VLOOKUP(E9,'60 m ručně'!A:B,2,0)),0,VLOOKUP(E9,'60 m ručně'!A:B,2,0)))</f>
        <v>161</v>
      </c>
      <c r="G9" s="14">
        <v>247</v>
      </c>
      <c r="H9" s="14">
        <v>241</v>
      </c>
      <c r="I9" s="14">
        <v>267</v>
      </c>
      <c r="J9" s="14">
        <f t="shared" si="0"/>
        <v>267</v>
      </c>
      <c r="K9" s="13">
        <f t="shared" si="1"/>
        <v>56</v>
      </c>
      <c r="L9" s="11">
        <v>19.94</v>
      </c>
      <c r="M9" s="13">
        <f t="shared" si="2"/>
        <v>120</v>
      </c>
      <c r="N9" s="22" t="s">
        <v>82</v>
      </c>
      <c r="O9" s="20">
        <f>VLOOKUP(N9,'600 m'!D:E,2,0)</f>
        <v>257</v>
      </c>
      <c r="P9" s="15">
        <f t="shared" si="3"/>
        <v>5</v>
      </c>
      <c r="Q9" s="13">
        <f t="shared" si="4"/>
        <v>594</v>
      </c>
    </row>
    <row r="10" spans="1:17" ht="42" customHeight="1">
      <c r="A10" s="8">
        <v>6</v>
      </c>
      <c r="B10" s="9" t="s">
        <v>49</v>
      </c>
      <c r="C10" s="10">
        <v>2006</v>
      </c>
      <c r="D10" s="29">
        <v>11.24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128</v>
      </c>
      <c r="G10" s="14"/>
      <c r="H10" s="14">
        <v>264</v>
      </c>
      <c r="I10" s="14">
        <v>268</v>
      </c>
      <c r="J10" s="14">
        <f t="shared" si="0"/>
        <v>268</v>
      </c>
      <c r="K10" s="13">
        <f t="shared" si="1"/>
        <v>57</v>
      </c>
      <c r="L10" s="11">
        <v>20.21</v>
      </c>
      <c r="M10" s="13">
        <f t="shared" si="2"/>
        <v>123</v>
      </c>
      <c r="N10" s="22" t="s">
        <v>83</v>
      </c>
      <c r="O10" s="20">
        <f>VLOOKUP(N10,'600 m'!D:E,2,0)</f>
        <v>136</v>
      </c>
      <c r="P10" s="15">
        <f t="shared" si="3"/>
        <v>6</v>
      </c>
      <c r="Q10" s="13">
        <f t="shared" si="4"/>
        <v>444</v>
      </c>
    </row>
    <row r="11" spans="1:17" ht="42" customHeight="1">
      <c r="A11" s="8">
        <v>7</v>
      </c>
      <c r="B11" s="9" t="s">
        <v>77</v>
      </c>
      <c r="C11" s="10">
        <v>2007</v>
      </c>
      <c r="D11" s="29">
        <v>11.37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111</v>
      </c>
      <c r="G11" s="14">
        <v>246</v>
      </c>
      <c r="H11" s="14">
        <v>260</v>
      </c>
      <c r="I11" s="14">
        <v>216</v>
      </c>
      <c r="J11" s="14">
        <f>MAX(G11:I11)</f>
        <v>260</v>
      </c>
      <c r="K11" s="13">
        <f t="shared" si="1"/>
        <v>46</v>
      </c>
      <c r="L11" s="11">
        <v>13.45</v>
      </c>
      <c r="M11" s="13">
        <f t="shared" si="2"/>
        <v>50</v>
      </c>
      <c r="N11" s="22" t="s">
        <v>84</v>
      </c>
      <c r="O11" s="20">
        <f>VLOOKUP(N11,'600 m'!D:E,2,0)</f>
        <v>193</v>
      </c>
      <c r="P11" s="15">
        <f>_xlfn.RANK.EQ(Q11:Q18,$Q$5:$Q$12)</f>
        <v>7</v>
      </c>
      <c r="Q11" s="13">
        <f>+O11+M11+K11+F11</f>
        <v>400</v>
      </c>
    </row>
    <row r="12" spans="1:17" ht="42" customHeight="1">
      <c r="A12" s="8">
        <v>8</v>
      </c>
      <c r="B12" s="9"/>
      <c r="C12" s="10"/>
      <c r="D12" s="29"/>
      <c r="E12" s="16"/>
      <c r="F12" s="13">
        <f>IF(D12&gt;0,IF(ISERROR(INT((46.0849*POWER((13-D12),1.81)))),0,INT((46.0849*POWER((13-D12),1.81)))),IF(ISERROR(VLOOKUP(E12,'60 m ručně'!A:B,2,0)),0,VLOOKUP(E12,'60 m ručně'!A:B,2,0)))</f>
        <v>0</v>
      </c>
      <c r="G12" s="14"/>
      <c r="H12" s="14"/>
      <c r="I12" s="14"/>
      <c r="J12" s="14">
        <f>MAX(G12:I12)</f>
        <v>0</v>
      </c>
      <c r="K12" s="13">
        <f t="shared" si="1"/>
        <v>0</v>
      </c>
      <c r="L12" s="11"/>
      <c r="M12" s="13">
        <f t="shared" si="2"/>
        <v>0</v>
      </c>
      <c r="N12" s="22"/>
      <c r="O12" s="20"/>
      <c r="P12" s="15"/>
      <c r="Q12" s="13"/>
    </row>
    <row r="13" spans="16:17" ht="42" customHeight="1" thickBot="1">
      <c r="P13" s="31">
        <f>SUMIF(P5:P12,"&lt;=4",Q5:Q12)</f>
        <v>4513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9" sqref="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42</v>
      </c>
      <c r="C5" s="10">
        <v>2006</v>
      </c>
      <c r="D5" s="29">
        <v>10.31</v>
      </c>
      <c r="E5" s="12"/>
      <c r="F5" s="13">
        <f>IF(D5&gt;0,IF(ISERROR(INT((46.0849*POWER((13-D5),1.81)))),0,INT((46.0849*POWER((13-D5),1.81)))),IF(ISERROR(VLOOKUP(E5,'60 m ručně'!A:B,2,0)),0,VLOOKUP(E5,'60 m ručně'!A:B,2,0)))</f>
        <v>276</v>
      </c>
      <c r="G5" s="14">
        <v>395</v>
      </c>
      <c r="H5" s="14">
        <v>319</v>
      </c>
      <c r="I5" s="14">
        <v>314</v>
      </c>
      <c r="J5" s="14">
        <f>MAX(G5:I5)</f>
        <v>395</v>
      </c>
      <c r="K5" s="13">
        <f>IF(ISERROR(INT((0.188807*POWER((J5-210),1.41)))),0,INT((0.188807*POWER((J5-210),1.41))))</f>
        <v>296</v>
      </c>
      <c r="L5" s="11">
        <v>26</v>
      </c>
      <c r="M5" s="13">
        <f>IF(ISERROR(INT((7.86*POWER((L5-8),1.1)))),0,INT((7.86*POWER((L5-8),1.1))))</f>
        <v>188</v>
      </c>
      <c r="N5" s="22" t="s">
        <v>85</v>
      </c>
      <c r="O5" s="20">
        <f>VLOOKUP(N5,'600 m'!D:E,2,0)</f>
        <v>375</v>
      </c>
      <c r="P5" s="15">
        <f>_xlfn.RANK.EQ(Q5:Q12,$Q$5:$Q$12)</f>
        <v>1</v>
      </c>
      <c r="Q5" s="13">
        <f>+O5+M5+K5+F5</f>
        <v>1135</v>
      </c>
    </row>
    <row r="6" spans="1:17" ht="42" customHeight="1">
      <c r="A6" s="8">
        <v>2</v>
      </c>
      <c r="B6" s="9" t="s">
        <v>43</v>
      </c>
      <c r="C6" s="10">
        <v>2007</v>
      </c>
      <c r="D6" s="29">
        <v>10.71</v>
      </c>
      <c r="E6" s="12"/>
      <c r="F6" s="13">
        <f>IF(D6&gt;0,IF(ISERROR(INT((46.0849*POWER((13-D6),1.81)))),0,INT((46.0849*POWER((13-D6),1.81)))),IF(ISERROR(VLOOKUP(E6,'60 m ručně'!A:B,2,0)),0,VLOOKUP(E6,'60 m ručně'!A:B,2,0)))</f>
        <v>206</v>
      </c>
      <c r="G6" s="14">
        <v>246</v>
      </c>
      <c r="H6" s="14">
        <v>260</v>
      </c>
      <c r="I6" s="14">
        <v>260</v>
      </c>
      <c r="J6" s="14">
        <f>MAX(G6:I6)</f>
        <v>260</v>
      </c>
      <c r="K6" s="13">
        <f>IF(ISERROR(INT((0.188807*POWER((J6-210),1.41)))),0,INT((0.188807*POWER((J6-210),1.41))))</f>
        <v>46</v>
      </c>
      <c r="L6" s="11">
        <v>20.73</v>
      </c>
      <c r="M6" s="13">
        <f>IF(ISERROR(INT((7.86*POWER((L6-8),1.1)))),0,INT((7.86*POWER((L6-8),1.1))))</f>
        <v>129</v>
      </c>
      <c r="N6" s="22" t="s">
        <v>86</v>
      </c>
      <c r="O6" s="20">
        <f>VLOOKUP(N6,'600 m'!D:E,2,0)</f>
        <v>240</v>
      </c>
      <c r="P6" s="15">
        <f>_xlfn.RANK.EQ(Q6:Q13,$Q$5:$Q$12)</f>
        <v>2</v>
      </c>
      <c r="Q6" s="13">
        <f>+O6+M6+K6+F6</f>
        <v>621</v>
      </c>
    </row>
    <row r="7" spans="1:17" ht="42" customHeight="1">
      <c r="A7" s="8">
        <v>3</v>
      </c>
      <c r="B7" s="9" t="s">
        <v>44</v>
      </c>
      <c r="C7" s="10">
        <v>2008</v>
      </c>
      <c r="D7" s="29">
        <v>11.26</v>
      </c>
      <c r="E7" s="12"/>
      <c r="F7" s="13">
        <f>IF(D7&gt;0,IF(ISERROR(INT((46.0849*POWER((13-D7),1.81)))),0,INT((46.0849*POWER((13-D7),1.81)))),IF(ISERROR(VLOOKUP(E7,'60 m ručně'!A:B,2,0)),0,VLOOKUP(E7,'60 m ručně'!A:B,2,0)))</f>
        <v>125</v>
      </c>
      <c r="G7" s="14">
        <v>277</v>
      </c>
      <c r="H7" s="14">
        <v>245</v>
      </c>
      <c r="I7" s="14"/>
      <c r="J7" s="14">
        <f>MAX(G7:I7)</f>
        <v>277</v>
      </c>
      <c r="K7" s="13">
        <f>IF(ISERROR(INT((0.188807*POWER((J7-210),1.41)))),0,INT((0.188807*POWER((J7-210),1.41))))</f>
        <v>70</v>
      </c>
      <c r="L7" s="11">
        <v>15.42</v>
      </c>
      <c r="M7" s="13">
        <f>IF(ISERROR(INT((7.86*POWER((L7-8),1.1)))),0,INT((7.86*POWER((L7-8),1.1))))</f>
        <v>71</v>
      </c>
      <c r="N7" s="22" t="s">
        <v>67</v>
      </c>
      <c r="O7" s="20">
        <f>VLOOKUP(N7,'600 m'!D:E,2,0)</f>
        <v>174</v>
      </c>
      <c r="P7" s="15">
        <f>_xlfn.RANK.EQ(Q7:Q14,$Q$5:$Q$12)</f>
        <v>3</v>
      </c>
      <c r="Q7" s="13">
        <f>+O7+M7+K7+F7</f>
        <v>440</v>
      </c>
    </row>
    <row r="8" spans="1:17" ht="42" customHeight="1">
      <c r="A8" s="8">
        <v>4</v>
      </c>
      <c r="B8" s="9" t="s">
        <v>45</v>
      </c>
      <c r="C8" s="10">
        <v>2010</v>
      </c>
      <c r="D8" s="29">
        <v>13.22</v>
      </c>
      <c r="E8" s="12"/>
      <c r="F8" s="13">
        <f>IF(D8&gt;0,IF(ISERROR(INT((46.0849*POWER((13-D8),1.81)))),0,INT((46.0849*POWER((13-D8),1.81)))),IF(ISERROR(VLOOKUP(E8,'60 m ručně'!A:B,2,0)),0,VLOOKUP(E8,'60 m ručně'!A:B,2,0)))</f>
        <v>0</v>
      </c>
      <c r="G8" s="14">
        <v>165</v>
      </c>
      <c r="H8" s="14">
        <v>159</v>
      </c>
      <c r="I8" s="14">
        <v>146</v>
      </c>
      <c r="J8" s="14">
        <f>MAX(G8:I8)</f>
        <v>165</v>
      </c>
      <c r="K8" s="13">
        <f>IF(ISERROR(INT((0.188807*POWER((J8-210),1.41)))),0,INT((0.188807*POWER((J8-210),1.41))))</f>
        <v>0</v>
      </c>
      <c r="L8" s="11">
        <v>5.5</v>
      </c>
      <c r="M8" s="13">
        <f>IF(ISERROR(INT((7.86*POWER((L8-8),1.1)))),0,INT((7.86*POWER((L8-8),1.1))))</f>
        <v>0</v>
      </c>
      <c r="N8" s="22" t="s">
        <v>87</v>
      </c>
      <c r="O8" s="20">
        <f>VLOOKUP(N8,'600 m'!D:E,2,0)</f>
        <v>0</v>
      </c>
      <c r="P8" s="15">
        <f>_xlfn.RANK.EQ(Q8:Q15,$Q$5:$Q$12)</f>
        <v>5</v>
      </c>
      <c r="Q8" s="13">
        <f>+O8+M8+K8+F8</f>
        <v>0</v>
      </c>
    </row>
    <row r="9" spans="1:17" ht="42" customHeight="1">
      <c r="A9" s="8">
        <v>5</v>
      </c>
      <c r="B9" s="9" t="s">
        <v>46</v>
      </c>
      <c r="C9" s="10">
        <v>2010</v>
      </c>
      <c r="D9" s="29">
        <v>11.84</v>
      </c>
      <c r="E9" s="12"/>
      <c r="F9" s="13">
        <f>IF(D9&gt;0,IF(ISERROR(INT((46.0849*POWER((13-D9),1.81)))),0,INT((46.0849*POWER((13-D9),1.81)))),IF(ISERROR(VLOOKUP(E9,'60 m ručně'!A:B,2,0)),0,VLOOKUP(E9,'60 m ručně'!A:B,2,0)))</f>
        <v>60</v>
      </c>
      <c r="G9" s="14">
        <v>249</v>
      </c>
      <c r="H9" s="14"/>
      <c r="I9" s="14"/>
      <c r="J9" s="14">
        <f>MAX(G9:I9)</f>
        <v>249</v>
      </c>
      <c r="K9" s="13">
        <f>IF(ISERROR(INT((0.188807*POWER((J9-210),1.41)))),0,INT((0.188807*POWER((J9-210),1.41))))</f>
        <v>33</v>
      </c>
      <c r="L9" s="11">
        <v>10.92</v>
      </c>
      <c r="M9" s="13">
        <f>IF(ISERROR(INT((7.86*POWER((L9-8),1.1)))),0,INT((7.86*POWER((L9-8),1.1))))</f>
        <v>25</v>
      </c>
      <c r="N9" s="22" t="s">
        <v>88</v>
      </c>
      <c r="O9" s="20">
        <f>VLOOKUP(N9,'600 m'!D:E,2,0)</f>
        <v>92</v>
      </c>
      <c r="P9" s="15">
        <f>_xlfn.RANK.EQ(Q9:Q16,$Q$5:$Q$12)</f>
        <v>4</v>
      </c>
      <c r="Q9" s="13">
        <f>+O9+M9+K9+F9</f>
        <v>210</v>
      </c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1">
        <f>SUMIF(P5:P12,"&lt;=4",Q5:Q12)</f>
        <v>2406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50</v>
      </c>
      <c r="C5" s="10">
        <v>2006</v>
      </c>
      <c r="D5" s="29">
        <v>10.19</v>
      </c>
      <c r="E5" s="12"/>
      <c r="F5" s="13">
        <f>IF(D5&gt;0,IF(ISERROR(INT((46.0849*POWER((13-D5),1.81)))),0,INT((46.0849*POWER((13-D5),1.81)))),IF(ISERROR(VLOOKUP(E5,'60 m ručně'!A:B,2,0)),0,VLOOKUP(E5,'60 m ručně'!A:B,2,0)))</f>
        <v>299</v>
      </c>
      <c r="G5" s="14">
        <v>310</v>
      </c>
      <c r="H5" s="14">
        <v>263</v>
      </c>
      <c r="I5" s="14">
        <v>280</v>
      </c>
      <c r="J5" s="14">
        <f aca="true" t="shared" si="0" ref="J5:J10">MAX(G5:I5)</f>
        <v>310</v>
      </c>
      <c r="K5" s="13">
        <f aca="true" t="shared" si="1" ref="K5:K10">IF(ISERROR(INT((0.188807*POWER((J5-210),1.41)))),0,INT((0.188807*POWER((J5-210),1.41))))</f>
        <v>124</v>
      </c>
      <c r="L5" s="11">
        <v>24.55</v>
      </c>
      <c r="M5" s="13">
        <f aca="true" t="shared" si="2" ref="M5:M10">IF(ISERROR(INT((7.86*POWER((L5-8),1.1)))),0,INT((7.86*POWER((L5-8),1.1))))</f>
        <v>172</v>
      </c>
      <c r="N5" s="22" t="s">
        <v>91</v>
      </c>
      <c r="O5" s="20">
        <f>VLOOKUP(N5,'600 m'!D:E,2,0)</f>
        <v>149</v>
      </c>
      <c r="P5" s="15">
        <f aca="true" t="shared" si="3" ref="P5:P10">_xlfn.RANK.EQ(Q5:Q12,$Q$5:$Q$12)</f>
        <v>3</v>
      </c>
      <c r="Q5" s="13">
        <f aca="true" t="shared" si="4" ref="Q5:Q10">+O5+M5+K5+F5</f>
        <v>744</v>
      </c>
    </row>
    <row r="6" spans="1:17" ht="42" customHeight="1">
      <c r="A6" s="8">
        <v>2</v>
      </c>
      <c r="B6" s="9" t="s">
        <v>51</v>
      </c>
      <c r="C6" s="10">
        <v>2006</v>
      </c>
      <c r="D6" s="29">
        <v>10.16</v>
      </c>
      <c r="E6" s="12"/>
      <c r="F6" s="13">
        <f>IF(D6&gt;0,IF(ISERROR(INT((46.0849*POWER((13-D6),1.81)))),0,INT((46.0849*POWER((13-D6),1.81)))),IF(ISERROR(VLOOKUP(E6,'60 m ručně'!A:B,2,0)),0,VLOOKUP(E6,'60 m ručně'!A:B,2,0)))</f>
        <v>304</v>
      </c>
      <c r="G6" s="14">
        <v>292</v>
      </c>
      <c r="H6" s="14">
        <v>255</v>
      </c>
      <c r="I6" s="14">
        <v>293</v>
      </c>
      <c r="J6" s="14">
        <f t="shared" si="0"/>
        <v>293</v>
      </c>
      <c r="K6" s="13">
        <f t="shared" si="1"/>
        <v>95</v>
      </c>
      <c r="L6" s="11">
        <v>19.46</v>
      </c>
      <c r="M6" s="13">
        <f t="shared" si="2"/>
        <v>114</v>
      </c>
      <c r="N6" s="22" t="s">
        <v>92</v>
      </c>
      <c r="O6" s="20">
        <f>VLOOKUP(N6,'600 m'!D:E,2,0)</f>
        <v>358</v>
      </c>
      <c r="P6" s="15">
        <f t="shared" si="3"/>
        <v>1</v>
      </c>
      <c r="Q6" s="13">
        <f t="shared" si="4"/>
        <v>871</v>
      </c>
    </row>
    <row r="7" spans="1:17" ht="42" customHeight="1">
      <c r="A7" s="8">
        <v>3</v>
      </c>
      <c r="B7" s="9" t="s">
        <v>53</v>
      </c>
      <c r="C7" s="10">
        <v>2006</v>
      </c>
      <c r="D7" s="29">
        <v>10.16</v>
      </c>
      <c r="E7" s="12"/>
      <c r="F7" s="13">
        <f>IF(D7&gt;0,IF(ISERROR(INT((46.0849*POWER((13-D7),1.81)))),0,INT((46.0849*POWER((13-D7),1.81)))),IF(ISERROR(VLOOKUP(E7,'60 m ručně'!A:B,2,0)),0,VLOOKUP(E7,'60 m ručně'!A:B,2,0)))</f>
        <v>304</v>
      </c>
      <c r="G7" s="14">
        <v>293</v>
      </c>
      <c r="H7" s="14">
        <v>278</v>
      </c>
      <c r="I7" s="14">
        <v>285</v>
      </c>
      <c r="J7" s="14">
        <f t="shared" si="0"/>
        <v>293</v>
      </c>
      <c r="K7" s="13">
        <f t="shared" si="1"/>
        <v>95</v>
      </c>
      <c r="L7" s="11">
        <v>23.3</v>
      </c>
      <c r="M7" s="13">
        <f t="shared" si="2"/>
        <v>157</v>
      </c>
      <c r="N7" s="22" t="s">
        <v>93</v>
      </c>
      <c r="O7" s="20">
        <f>VLOOKUP(N7,'600 m'!D:E,2,0)</f>
        <v>258</v>
      </c>
      <c r="P7" s="15">
        <f t="shared" si="3"/>
        <v>2</v>
      </c>
      <c r="Q7" s="13">
        <f t="shared" si="4"/>
        <v>814</v>
      </c>
    </row>
    <row r="8" spans="1:17" ht="42" customHeight="1">
      <c r="A8" s="8">
        <v>4</v>
      </c>
      <c r="B8" s="9" t="s">
        <v>89</v>
      </c>
      <c r="C8" s="10">
        <v>2006</v>
      </c>
      <c r="D8" s="29">
        <v>11.56</v>
      </c>
      <c r="E8" s="12"/>
      <c r="F8" s="13">
        <f>IF(D8&gt;0,IF(ISERROR(INT((46.0849*POWER((13-D8),1.81)))),0,INT((46.0849*POWER((13-D8),1.81)))),IF(ISERROR(VLOOKUP(E8,'60 m ručně'!A:B,2,0)),0,VLOOKUP(E8,'60 m ručně'!A:B,2,0)))</f>
        <v>89</v>
      </c>
      <c r="G8" s="14">
        <v>295</v>
      </c>
      <c r="H8" s="14">
        <v>310</v>
      </c>
      <c r="I8" s="14"/>
      <c r="J8" s="14">
        <f t="shared" si="0"/>
        <v>310</v>
      </c>
      <c r="K8" s="13">
        <f t="shared" si="1"/>
        <v>124</v>
      </c>
      <c r="L8" s="11">
        <v>25.96</v>
      </c>
      <c r="M8" s="13">
        <f t="shared" si="2"/>
        <v>188</v>
      </c>
      <c r="N8" s="22" t="s">
        <v>94</v>
      </c>
      <c r="O8" s="20">
        <f>VLOOKUP(N8,'600 m'!D:E,2,0)</f>
        <v>229</v>
      </c>
      <c r="P8" s="15">
        <f t="shared" si="3"/>
        <v>4</v>
      </c>
      <c r="Q8" s="13">
        <f t="shared" si="4"/>
        <v>630</v>
      </c>
    </row>
    <row r="9" spans="1:17" ht="42" customHeight="1">
      <c r="A9" s="8">
        <v>5</v>
      </c>
      <c r="B9" s="9" t="s">
        <v>90</v>
      </c>
      <c r="C9" s="10">
        <v>2007</v>
      </c>
      <c r="D9" s="29">
        <v>11.3</v>
      </c>
      <c r="E9" s="12"/>
      <c r="F9" s="13">
        <f>IF(D9&gt;0,IF(ISERROR(INT((46.0849*POWER((13-D9),1.81)))),0,INT((46.0849*POWER((13-D9),1.81)))),IF(ISERROR(VLOOKUP(E9,'60 m ručně'!A:B,2,0)),0,VLOOKUP(E9,'60 m ručně'!A:B,2,0)))</f>
        <v>120</v>
      </c>
      <c r="G9" s="14">
        <v>249</v>
      </c>
      <c r="H9" s="14">
        <v>250</v>
      </c>
      <c r="I9" s="14">
        <v>210</v>
      </c>
      <c r="J9" s="14">
        <f t="shared" si="0"/>
        <v>250</v>
      </c>
      <c r="K9" s="13">
        <f t="shared" si="1"/>
        <v>34</v>
      </c>
      <c r="L9" s="11">
        <v>19.66</v>
      </c>
      <c r="M9" s="13">
        <f t="shared" si="2"/>
        <v>117</v>
      </c>
      <c r="N9" s="22" t="s">
        <v>95</v>
      </c>
      <c r="O9" s="20">
        <f>VLOOKUP(N9,'600 m'!D:E,2,0)</f>
        <v>32</v>
      </c>
      <c r="P9" s="15">
        <f t="shared" si="3"/>
        <v>6</v>
      </c>
      <c r="Q9" s="13">
        <f t="shared" si="4"/>
        <v>303</v>
      </c>
    </row>
    <row r="10" spans="1:17" ht="42" customHeight="1">
      <c r="A10" s="8">
        <v>6</v>
      </c>
      <c r="B10" s="9" t="s">
        <v>52</v>
      </c>
      <c r="C10" s="10">
        <v>2007</v>
      </c>
      <c r="D10" s="29">
        <v>11.81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63</v>
      </c>
      <c r="G10" s="14">
        <v>234</v>
      </c>
      <c r="H10" s="14">
        <v>233</v>
      </c>
      <c r="I10" s="14">
        <v>218</v>
      </c>
      <c r="J10" s="14">
        <f t="shared" si="0"/>
        <v>234</v>
      </c>
      <c r="K10" s="13">
        <f t="shared" si="1"/>
        <v>16</v>
      </c>
      <c r="L10" s="11">
        <v>17.13</v>
      </c>
      <c r="M10" s="13">
        <f t="shared" si="2"/>
        <v>89</v>
      </c>
      <c r="N10" s="22" t="s">
        <v>66</v>
      </c>
      <c r="O10" s="20">
        <f>VLOOKUP(N10,'600 m'!D:E,2,0)</f>
        <v>169</v>
      </c>
      <c r="P10" s="15">
        <f t="shared" si="3"/>
        <v>5</v>
      </c>
      <c r="Q10" s="13">
        <f t="shared" si="4"/>
        <v>337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1">
        <f>SUMIF(P5:P12,"&lt;=4",Q5:Q12)</f>
        <v>3059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P5" sqref="P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36</v>
      </c>
      <c r="C5" s="10">
        <v>2006</v>
      </c>
      <c r="D5" s="29">
        <v>11.03</v>
      </c>
      <c r="E5" s="12"/>
      <c r="F5" s="13">
        <f>IF(D5&gt;0,IF(ISERROR(INT((46.0849*POWER((13-D5),1.81)))),0,INT((46.0849*POWER((13-D5),1.81)))),IF(ISERROR(VLOOKUP(E5,'60 m ručně'!A:B,2,0)),0,VLOOKUP(E5,'60 m ručně'!A:B,2,0)))</f>
        <v>157</v>
      </c>
      <c r="G5" s="14">
        <v>271</v>
      </c>
      <c r="H5" s="14">
        <v>269</v>
      </c>
      <c r="I5" s="14">
        <v>218</v>
      </c>
      <c r="J5" s="14">
        <f aca="true" t="shared" si="0" ref="J5:J12">MAX(G5:I5)</f>
        <v>271</v>
      </c>
      <c r="K5" s="13">
        <f aca="true" t="shared" si="1" ref="K5:K12">IF(ISERROR(INT((0.188807*POWER((J5-210),1.41)))),0,INT((0.188807*POWER((J5-210),1.41))))</f>
        <v>62</v>
      </c>
      <c r="L5" s="11">
        <v>18.5</v>
      </c>
      <c r="M5" s="13">
        <f aca="true" t="shared" si="2" ref="M5:M12">IF(ISERROR(INT((7.86*POWER((L5-8),1.1)))),0,INT((7.86*POWER((L5-8),1.1))))</f>
        <v>104</v>
      </c>
      <c r="N5" s="22" t="s">
        <v>97</v>
      </c>
      <c r="O5" s="20">
        <f>VLOOKUP(N5,'600 m'!D:E,2,0)</f>
        <v>364</v>
      </c>
      <c r="P5" s="15">
        <f aca="true" t="shared" si="3" ref="P5:P11">_xlfn.RANK.EQ(Q5:Q12,$Q$5:$Q$12)</f>
        <v>3</v>
      </c>
      <c r="Q5" s="13">
        <f aca="true" t="shared" si="4" ref="Q5:Q12">+O5+M5+K5+F5</f>
        <v>687</v>
      </c>
    </row>
    <row r="6" spans="1:17" ht="42" customHeight="1">
      <c r="A6" s="8">
        <v>2</v>
      </c>
      <c r="B6" s="9" t="s">
        <v>35</v>
      </c>
      <c r="C6" s="10">
        <v>2007</v>
      </c>
      <c r="D6" s="29">
        <v>10.15</v>
      </c>
      <c r="E6" s="12"/>
      <c r="F6" s="13">
        <f>IF(D6&gt;0,IF(ISERROR(INT((46.0849*POWER((13-D6),1.81)))),0,INT((46.0849*POWER((13-D6),1.81)))),IF(ISERROR(VLOOKUP(E6,'60 m ručně'!A:B,2,0)),0,VLOOKUP(E6,'60 m ručně'!A:B,2,0)))</f>
        <v>306</v>
      </c>
      <c r="G6" s="14">
        <v>215</v>
      </c>
      <c r="H6" s="14">
        <v>310</v>
      </c>
      <c r="I6" s="14">
        <v>297</v>
      </c>
      <c r="J6" s="14">
        <f t="shared" si="0"/>
        <v>310</v>
      </c>
      <c r="K6" s="13">
        <f t="shared" si="1"/>
        <v>124</v>
      </c>
      <c r="L6" s="11">
        <v>22.97</v>
      </c>
      <c r="M6" s="13">
        <f t="shared" si="2"/>
        <v>154</v>
      </c>
      <c r="N6" s="22" t="s">
        <v>98</v>
      </c>
      <c r="O6" s="20">
        <f>VLOOKUP(N6,'600 m'!D:E,2,0)</f>
        <v>421</v>
      </c>
      <c r="P6" s="15">
        <f t="shared" si="3"/>
        <v>1</v>
      </c>
      <c r="Q6" s="13">
        <f t="shared" si="4"/>
        <v>1005</v>
      </c>
    </row>
    <row r="7" spans="1:17" ht="42" customHeight="1">
      <c r="A7" s="8">
        <v>3</v>
      </c>
      <c r="B7" s="9" t="s">
        <v>37</v>
      </c>
      <c r="C7" s="10">
        <v>2008</v>
      </c>
      <c r="D7" s="29">
        <v>10.44</v>
      </c>
      <c r="E7" s="12"/>
      <c r="F7" s="13">
        <f>IF(D7&gt;0,IF(ISERROR(INT((46.0849*POWER((13-D7),1.81)))),0,INT((46.0849*POWER((13-D7),1.81)))),IF(ISERROR(VLOOKUP(E7,'60 m ručně'!A:B,2,0)),0,VLOOKUP(E7,'60 m ručně'!A:B,2,0)))</f>
        <v>252</v>
      </c>
      <c r="G7" s="14">
        <v>279</v>
      </c>
      <c r="H7" s="14">
        <v>284</v>
      </c>
      <c r="I7" s="14">
        <v>280</v>
      </c>
      <c r="J7" s="14">
        <f t="shared" si="0"/>
        <v>284</v>
      </c>
      <c r="K7" s="13">
        <f t="shared" si="1"/>
        <v>81</v>
      </c>
      <c r="L7" s="11">
        <v>26.4</v>
      </c>
      <c r="M7" s="13">
        <f t="shared" si="2"/>
        <v>193</v>
      </c>
      <c r="N7" s="22" t="s">
        <v>99</v>
      </c>
      <c r="O7" s="20">
        <f>VLOOKUP(N7,'600 m'!D:E,2,0)</f>
        <v>196</v>
      </c>
      <c r="P7" s="15">
        <f t="shared" si="3"/>
        <v>2</v>
      </c>
      <c r="Q7" s="13">
        <f t="shared" si="4"/>
        <v>722</v>
      </c>
    </row>
    <row r="8" spans="1:17" ht="42" customHeight="1">
      <c r="A8" s="8">
        <v>4</v>
      </c>
      <c r="B8" s="9" t="s">
        <v>38</v>
      </c>
      <c r="C8" s="10">
        <v>2007</v>
      </c>
      <c r="D8" s="29">
        <v>11.12</v>
      </c>
      <c r="E8" s="12"/>
      <c r="F8" s="13">
        <f>IF(D8&gt;0,IF(ISERROR(INT((46.0849*POWER((13-D8),1.81)))),0,INT((46.0849*POWER((13-D8),1.81)))),IF(ISERROR(VLOOKUP(E8,'60 m ručně'!A:B,2,0)),0,VLOOKUP(E8,'60 m ručně'!A:B,2,0)))</f>
        <v>144</v>
      </c>
      <c r="G8" s="14">
        <v>195</v>
      </c>
      <c r="H8" s="14">
        <v>213</v>
      </c>
      <c r="I8" s="14">
        <v>220</v>
      </c>
      <c r="J8" s="14">
        <f t="shared" si="0"/>
        <v>220</v>
      </c>
      <c r="K8" s="13">
        <f t="shared" si="1"/>
        <v>4</v>
      </c>
      <c r="L8" s="11">
        <v>21.17</v>
      </c>
      <c r="M8" s="13">
        <f t="shared" si="2"/>
        <v>133</v>
      </c>
      <c r="N8" s="22" t="s">
        <v>100</v>
      </c>
      <c r="O8" s="20">
        <f>VLOOKUP(N8,'600 m'!D:E,2,0)</f>
        <v>216</v>
      </c>
      <c r="P8" s="15">
        <f t="shared" si="3"/>
        <v>4</v>
      </c>
      <c r="Q8" s="13">
        <f t="shared" si="4"/>
        <v>497</v>
      </c>
    </row>
    <row r="9" spans="1:17" ht="42" customHeight="1">
      <c r="A9" s="8">
        <v>5</v>
      </c>
      <c r="B9" s="9" t="s">
        <v>39</v>
      </c>
      <c r="C9" s="10">
        <v>2007</v>
      </c>
      <c r="D9" s="29">
        <v>11.88</v>
      </c>
      <c r="E9" s="12"/>
      <c r="F9" s="13">
        <f>IF(D9&gt;0,IF(ISERROR(INT((46.0849*POWER((13-D9),1.81)))),0,INT((46.0849*POWER((13-D9),1.81)))),IF(ISERROR(VLOOKUP(E9,'60 m ručně'!A:B,2,0)),0,VLOOKUP(E9,'60 m ručně'!A:B,2,0)))</f>
        <v>56</v>
      </c>
      <c r="G9" s="14">
        <v>240</v>
      </c>
      <c r="H9" s="14">
        <v>232</v>
      </c>
      <c r="I9" s="14"/>
      <c r="J9" s="14">
        <f t="shared" si="0"/>
        <v>240</v>
      </c>
      <c r="K9" s="13">
        <f t="shared" si="1"/>
        <v>22</v>
      </c>
      <c r="L9" s="11">
        <v>16.82</v>
      </c>
      <c r="M9" s="13">
        <f t="shared" si="2"/>
        <v>86</v>
      </c>
      <c r="N9" s="22" t="s">
        <v>101</v>
      </c>
      <c r="O9" s="20">
        <f>VLOOKUP(N9,'600 m'!D:E,2,0)</f>
        <v>201</v>
      </c>
      <c r="P9" s="15">
        <f t="shared" si="3"/>
        <v>6</v>
      </c>
      <c r="Q9" s="13">
        <f t="shared" si="4"/>
        <v>365</v>
      </c>
    </row>
    <row r="10" spans="1:17" ht="42" customHeight="1">
      <c r="A10" s="8">
        <v>6</v>
      </c>
      <c r="B10" s="9" t="s">
        <v>40</v>
      </c>
      <c r="C10" s="10">
        <v>2007</v>
      </c>
      <c r="D10" s="29">
        <v>11.97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48</v>
      </c>
      <c r="G10" s="14">
        <v>215</v>
      </c>
      <c r="H10" s="14">
        <v>180</v>
      </c>
      <c r="I10" s="14">
        <v>232</v>
      </c>
      <c r="J10" s="14">
        <f>MAX(G10:I10)</f>
        <v>232</v>
      </c>
      <c r="K10" s="13">
        <f t="shared" si="1"/>
        <v>14</v>
      </c>
      <c r="L10" s="11">
        <v>16.06</v>
      </c>
      <c r="M10" s="13">
        <f t="shared" si="2"/>
        <v>78</v>
      </c>
      <c r="N10" s="22" t="s">
        <v>102</v>
      </c>
      <c r="O10" s="20">
        <f>VLOOKUP(N10,'600 m'!D:E,2,0)</f>
        <v>26</v>
      </c>
      <c r="P10" s="15">
        <f t="shared" si="3"/>
        <v>8</v>
      </c>
      <c r="Q10" s="13">
        <f t="shared" si="4"/>
        <v>166</v>
      </c>
    </row>
    <row r="11" spans="1:17" ht="42" customHeight="1">
      <c r="A11" s="8">
        <v>7</v>
      </c>
      <c r="B11" s="9" t="s">
        <v>96</v>
      </c>
      <c r="C11" s="10">
        <v>2008</v>
      </c>
      <c r="D11" s="29">
        <v>11.64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80</v>
      </c>
      <c r="G11" s="14">
        <v>258</v>
      </c>
      <c r="H11" s="14">
        <v>246</v>
      </c>
      <c r="I11" s="14">
        <v>250</v>
      </c>
      <c r="J11" s="14">
        <f>MAX(G11:I11)</f>
        <v>258</v>
      </c>
      <c r="K11" s="13">
        <f t="shared" si="1"/>
        <v>44</v>
      </c>
      <c r="L11" s="11">
        <v>15.65</v>
      </c>
      <c r="M11" s="13">
        <f t="shared" si="2"/>
        <v>73</v>
      </c>
      <c r="N11" s="22" t="s">
        <v>103</v>
      </c>
      <c r="O11" s="20">
        <f>VLOOKUP(N11,'600 m'!D:E,2,0)</f>
        <v>173</v>
      </c>
      <c r="P11" s="15">
        <f t="shared" si="3"/>
        <v>5</v>
      </c>
      <c r="Q11" s="13">
        <f t="shared" si="4"/>
        <v>370</v>
      </c>
    </row>
    <row r="12" spans="1:17" ht="42" customHeight="1">
      <c r="A12" s="8">
        <v>8</v>
      </c>
      <c r="B12" s="9" t="s">
        <v>41</v>
      </c>
      <c r="C12" s="10">
        <v>2009</v>
      </c>
      <c r="D12" s="29">
        <v>11.81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63</v>
      </c>
      <c r="G12" s="14">
        <v>194</v>
      </c>
      <c r="H12" s="14">
        <v>185</v>
      </c>
      <c r="I12" s="14">
        <v>223</v>
      </c>
      <c r="J12" s="14">
        <f t="shared" si="0"/>
        <v>223</v>
      </c>
      <c r="K12" s="13">
        <f t="shared" si="1"/>
        <v>7</v>
      </c>
      <c r="L12" s="11">
        <v>14.01</v>
      </c>
      <c r="M12" s="13">
        <f t="shared" si="2"/>
        <v>56</v>
      </c>
      <c r="N12" s="22" t="s">
        <v>104</v>
      </c>
      <c r="O12" s="20">
        <f>VLOOKUP(N12,'600 m'!D:E,2,0)</f>
        <v>90</v>
      </c>
      <c r="P12" s="15">
        <f>_xlfn.RANK.EQ(Q12:Q19,$Q$5:$Q$12)</f>
        <v>7</v>
      </c>
      <c r="Q12" s="13">
        <f t="shared" si="4"/>
        <v>216</v>
      </c>
    </row>
    <row r="13" spans="16:17" ht="42" customHeight="1" thickBot="1">
      <c r="P13" s="31">
        <f>SUMIF(P5:P12,"&lt;=4",Q5:Q12)</f>
        <v>2911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2" sqref="N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33</v>
      </c>
      <c r="C5" s="10">
        <v>2006</v>
      </c>
      <c r="D5" s="29">
        <v>10.17</v>
      </c>
      <c r="E5" s="12"/>
      <c r="F5" s="13">
        <f>IF(D5&gt;0,IF(ISERROR(INT((46.0849*POWER((13-D5),1.81)))),0,INT((46.0849*POWER((13-D5),1.81)))),IF(ISERROR(VLOOKUP(E5,'60 m ručně'!A:B,2,0)),0,VLOOKUP(E5,'60 m ručně'!A:B,2,0)))</f>
        <v>302</v>
      </c>
      <c r="G5" s="14">
        <v>284</v>
      </c>
      <c r="H5" s="14">
        <v>290</v>
      </c>
      <c r="I5" s="14">
        <v>296</v>
      </c>
      <c r="J5" s="14">
        <f aca="true" t="shared" si="0" ref="J5:J12">MAX(G5:I5)</f>
        <v>296</v>
      </c>
      <c r="K5" s="13">
        <f aca="true" t="shared" si="1" ref="K5:K12">IF(ISERROR(INT((0.188807*POWER((J5-210),1.41)))),0,INT((0.188807*POWER((J5-210),1.41))))</f>
        <v>100</v>
      </c>
      <c r="L5" s="11">
        <v>20.93</v>
      </c>
      <c r="M5" s="13">
        <f aca="true" t="shared" si="2" ref="M5:M12">IF(ISERROR(INT((7.86*POWER((L5-8),1.1)))),0,INT((7.86*POWER((L5-8),1.1))))</f>
        <v>131</v>
      </c>
      <c r="N5" s="22" t="s">
        <v>110</v>
      </c>
      <c r="O5" s="20">
        <f>VLOOKUP(N5,'600 m'!D:E,2,0)</f>
        <v>350</v>
      </c>
      <c r="P5" s="15">
        <f aca="true" t="shared" si="3" ref="P5:P11">_xlfn.RANK.EQ(Q5:Q12,$Q$5:$Q$12)</f>
        <v>2</v>
      </c>
      <c r="Q5" s="13">
        <f aca="true" t="shared" si="4" ref="Q5:Q12">+O5+M5+K5+F5</f>
        <v>883</v>
      </c>
    </row>
    <row r="6" spans="1:17" ht="42" customHeight="1">
      <c r="A6" s="8">
        <v>2</v>
      </c>
      <c r="B6" s="9" t="s">
        <v>105</v>
      </c>
      <c r="C6" s="10">
        <v>2006</v>
      </c>
      <c r="D6" s="29">
        <v>10.73</v>
      </c>
      <c r="E6" s="12"/>
      <c r="F6" s="13">
        <f>IF(D6&gt;0,IF(ISERROR(INT((46.0849*POWER((13-D6),1.81)))),0,INT((46.0849*POWER((13-D6),1.81)))),IF(ISERROR(VLOOKUP(E6,'60 m ručně'!A:B,2,0)),0,VLOOKUP(E6,'60 m ručně'!A:B,2,0)))</f>
        <v>203</v>
      </c>
      <c r="G6" s="14">
        <v>307</v>
      </c>
      <c r="H6" s="14">
        <v>307</v>
      </c>
      <c r="I6" s="14">
        <v>268</v>
      </c>
      <c r="J6" s="14">
        <f t="shared" si="0"/>
        <v>307</v>
      </c>
      <c r="K6" s="13">
        <f t="shared" si="1"/>
        <v>119</v>
      </c>
      <c r="L6" s="11">
        <v>14.98</v>
      </c>
      <c r="M6" s="13">
        <f t="shared" si="2"/>
        <v>66</v>
      </c>
      <c r="N6" s="22" t="s">
        <v>65</v>
      </c>
      <c r="O6" s="20">
        <f>VLOOKUP(N6,'600 m'!D:E,2,0)</f>
        <v>206</v>
      </c>
      <c r="P6" s="15">
        <f t="shared" si="3"/>
        <v>7</v>
      </c>
      <c r="Q6" s="13">
        <f t="shared" si="4"/>
        <v>594</v>
      </c>
    </row>
    <row r="7" spans="1:17" ht="42" customHeight="1">
      <c r="A7" s="8">
        <v>3</v>
      </c>
      <c r="B7" s="9" t="s">
        <v>31</v>
      </c>
      <c r="C7" s="10">
        <v>2006</v>
      </c>
      <c r="D7" s="29">
        <v>10.29</v>
      </c>
      <c r="E7" s="12"/>
      <c r="F7" s="13">
        <f>IF(D7&gt;0,IF(ISERROR(INT((46.0849*POWER((13-D7),1.81)))),0,INT((46.0849*POWER((13-D7),1.81)))),IF(ISERROR(VLOOKUP(E7,'60 m ručně'!A:B,2,0)),0,VLOOKUP(E7,'60 m ručně'!A:B,2,0)))</f>
        <v>280</v>
      </c>
      <c r="G7" s="14">
        <v>289</v>
      </c>
      <c r="H7" s="14">
        <v>280</v>
      </c>
      <c r="I7" s="14"/>
      <c r="J7" s="14">
        <f t="shared" si="0"/>
        <v>289</v>
      </c>
      <c r="K7" s="13">
        <f t="shared" si="1"/>
        <v>89</v>
      </c>
      <c r="L7" s="11">
        <v>21.67</v>
      </c>
      <c r="M7" s="13">
        <f t="shared" si="2"/>
        <v>139</v>
      </c>
      <c r="N7" s="22" t="s">
        <v>111</v>
      </c>
      <c r="O7" s="20">
        <f>VLOOKUP(N7,'600 m'!D:E,2,0)</f>
        <v>328</v>
      </c>
      <c r="P7" s="15">
        <f t="shared" si="3"/>
        <v>3</v>
      </c>
      <c r="Q7" s="13">
        <f t="shared" si="4"/>
        <v>836</v>
      </c>
    </row>
    <row r="8" spans="1:17" ht="42" customHeight="1">
      <c r="A8" s="8">
        <v>4</v>
      </c>
      <c r="B8" s="9" t="s">
        <v>32</v>
      </c>
      <c r="C8" s="10">
        <v>2006</v>
      </c>
      <c r="D8" s="29">
        <v>10.79</v>
      </c>
      <c r="E8" s="12"/>
      <c r="F8" s="13">
        <f>IF(D8&gt;0,IF(ISERROR(INT((46.0849*POWER((13-D8),1.81)))),0,INT((46.0849*POWER((13-D8),1.81)))),IF(ISERROR(VLOOKUP(E8,'60 m ručně'!A:B,2,0)),0,VLOOKUP(E8,'60 m ručně'!A:B,2,0)))</f>
        <v>193</v>
      </c>
      <c r="G8" s="14">
        <v>311</v>
      </c>
      <c r="H8" s="14"/>
      <c r="I8" s="14"/>
      <c r="J8" s="14">
        <f t="shared" si="0"/>
        <v>311</v>
      </c>
      <c r="K8" s="13">
        <f t="shared" si="1"/>
        <v>126</v>
      </c>
      <c r="L8" s="11">
        <v>16.44</v>
      </c>
      <c r="M8" s="13">
        <f t="shared" si="2"/>
        <v>82</v>
      </c>
      <c r="N8" s="22" t="s">
        <v>112</v>
      </c>
      <c r="O8" s="20">
        <f>VLOOKUP(N8,'600 m'!D:E,2,0)</f>
        <v>269</v>
      </c>
      <c r="P8" s="15">
        <f t="shared" si="3"/>
        <v>6</v>
      </c>
      <c r="Q8" s="13">
        <f t="shared" si="4"/>
        <v>670</v>
      </c>
    </row>
    <row r="9" spans="1:17" ht="42" customHeight="1">
      <c r="A9" s="8">
        <v>5</v>
      </c>
      <c r="B9" s="9" t="s">
        <v>106</v>
      </c>
      <c r="C9" s="10">
        <v>2008</v>
      </c>
      <c r="D9" s="29">
        <v>10.14</v>
      </c>
      <c r="E9" s="12"/>
      <c r="F9" s="13">
        <f>IF(D9&gt;0,IF(ISERROR(INT((46.0849*POWER((13-D9),1.81)))),0,INT((46.0849*POWER((13-D9),1.81)))),IF(ISERROR(VLOOKUP(E9,'60 m ručně'!A:B,2,0)),0,VLOOKUP(E9,'60 m ručně'!A:B,2,0)))</f>
        <v>308</v>
      </c>
      <c r="G9" s="14">
        <v>276</v>
      </c>
      <c r="H9" s="14">
        <v>312</v>
      </c>
      <c r="I9" s="14">
        <v>311</v>
      </c>
      <c r="J9" s="14">
        <f t="shared" si="0"/>
        <v>312</v>
      </c>
      <c r="K9" s="13">
        <f t="shared" si="1"/>
        <v>128</v>
      </c>
      <c r="L9" s="11">
        <v>20.06</v>
      </c>
      <c r="M9" s="13">
        <f t="shared" si="2"/>
        <v>121</v>
      </c>
      <c r="N9" s="22" t="s">
        <v>113</v>
      </c>
      <c r="O9" s="20">
        <f>VLOOKUP(N9,'600 m'!D:E,2,0)</f>
        <v>425</v>
      </c>
      <c r="P9" s="15">
        <f t="shared" si="3"/>
        <v>1</v>
      </c>
      <c r="Q9" s="13">
        <f t="shared" si="4"/>
        <v>982</v>
      </c>
    </row>
    <row r="10" spans="1:17" ht="42" customHeight="1">
      <c r="A10" s="8">
        <v>6</v>
      </c>
      <c r="B10" s="9" t="s">
        <v>107</v>
      </c>
      <c r="C10" s="10">
        <v>2007</v>
      </c>
      <c r="D10" s="29">
        <v>11.34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115</v>
      </c>
      <c r="G10" s="14">
        <v>198</v>
      </c>
      <c r="H10" s="14">
        <v>242</v>
      </c>
      <c r="I10" s="14">
        <v>265</v>
      </c>
      <c r="J10" s="14">
        <f>MAX(G10:I10)</f>
        <v>265</v>
      </c>
      <c r="K10" s="13">
        <f>IF(ISERROR(INT((0.188807*POWER((J10-210),1.41)))),0,INT((0.188807*POWER((J10-210),1.41))))</f>
        <v>53</v>
      </c>
      <c r="L10" s="11">
        <v>25.8</v>
      </c>
      <c r="M10" s="13">
        <f>IF(ISERROR(INT((7.86*POWER((L10-8),1.1)))),0,INT((7.86*POWER((L10-8),1.1))))</f>
        <v>186</v>
      </c>
      <c r="N10" s="22" t="s">
        <v>71</v>
      </c>
      <c r="O10" s="20">
        <f>VLOOKUP(N10,'600 m'!D:E,2,0)</f>
        <v>12</v>
      </c>
      <c r="P10" s="15">
        <f t="shared" si="3"/>
        <v>8</v>
      </c>
      <c r="Q10" s="13">
        <f>+O10+M10+K10+F10</f>
        <v>366</v>
      </c>
    </row>
    <row r="11" spans="1:17" ht="42" customHeight="1">
      <c r="A11" s="8">
        <v>7</v>
      </c>
      <c r="B11" s="9" t="s">
        <v>108</v>
      </c>
      <c r="C11" s="10">
        <v>2007</v>
      </c>
      <c r="D11" s="29">
        <v>10.74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201</v>
      </c>
      <c r="G11" s="14">
        <v>324</v>
      </c>
      <c r="H11" s="14">
        <v>314</v>
      </c>
      <c r="I11" s="14">
        <v>320</v>
      </c>
      <c r="J11" s="14">
        <f>MAX(G11:I11)</f>
        <v>324</v>
      </c>
      <c r="K11" s="13">
        <f>IF(ISERROR(INT((0.188807*POWER((J11-210),1.41)))),0,INT((0.188807*POWER((J11-210),1.41))))</f>
        <v>150</v>
      </c>
      <c r="L11" s="11">
        <v>20.78</v>
      </c>
      <c r="M11" s="13">
        <f>IF(ISERROR(INT((7.86*POWER((L11-8),1.1)))),0,INT((7.86*POWER((L11-8),1.1))))</f>
        <v>129</v>
      </c>
      <c r="N11" s="22" t="s">
        <v>63</v>
      </c>
      <c r="O11" s="20">
        <f>VLOOKUP(N11,'600 m'!D:E,2,0)</f>
        <v>259</v>
      </c>
      <c r="P11" s="15">
        <f t="shared" si="3"/>
        <v>4</v>
      </c>
      <c r="Q11" s="13">
        <f>+O11+M11+K11+F11</f>
        <v>739</v>
      </c>
    </row>
    <row r="12" spans="1:17" ht="42" customHeight="1">
      <c r="A12" s="8">
        <v>8</v>
      </c>
      <c r="B12" s="9" t="s">
        <v>109</v>
      </c>
      <c r="C12" s="10">
        <v>2007</v>
      </c>
      <c r="D12" s="29">
        <v>10.51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240</v>
      </c>
      <c r="G12" s="14">
        <v>287</v>
      </c>
      <c r="H12" s="14">
        <v>275</v>
      </c>
      <c r="I12" s="14">
        <v>303</v>
      </c>
      <c r="J12" s="14">
        <f t="shared" si="0"/>
        <v>303</v>
      </c>
      <c r="K12" s="13">
        <f t="shared" si="1"/>
        <v>112</v>
      </c>
      <c r="L12" s="11">
        <v>15.91</v>
      </c>
      <c r="M12" s="13">
        <f t="shared" si="2"/>
        <v>76</v>
      </c>
      <c r="N12" s="21" t="s">
        <v>114</v>
      </c>
      <c r="O12" s="20">
        <f>VLOOKUP(N12,'600 m'!D:E,2,0)</f>
        <v>246</v>
      </c>
      <c r="P12" s="15">
        <f>_xlfn.RANK.EQ(Q12:Q17,$Q$5:$Q$12)</f>
        <v>5</v>
      </c>
      <c r="Q12" s="13">
        <f t="shared" si="4"/>
        <v>674</v>
      </c>
    </row>
    <row r="13" spans="16:17" ht="42" customHeight="1" thickBot="1">
      <c r="P13" s="31">
        <f>SUMIF(P5:P12,"&lt;=4",Q5:Q12)</f>
        <v>3440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34</v>
      </c>
      <c r="C15" s="10"/>
      <c r="D15" s="29">
        <v>11.72</v>
      </c>
      <c r="E15" s="12"/>
      <c r="F15" s="13">
        <f>IF(D15&gt;0,IF(ISERROR(INT((46.0849*POWER((13-D15),1.81)))),0,INT((46.0849*POWER((13-D15),1.81)))),IF(ISERROR(VLOOKUP(E15,'60 m ručně'!A:B,2,0)),0,VLOOKUP(E15,'60 m ručně'!A:B,2,0)))</f>
        <v>72</v>
      </c>
      <c r="G15" s="14">
        <v>258</v>
      </c>
      <c r="H15" s="14">
        <v>232</v>
      </c>
      <c r="I15" s="14">
        <v>237</v>
      </c>
      <c r="J15" s="14">
        <f>MAX(G15:I15)</f>
        <v>258</v>
      </c>
      <c r="K15" s="13">
        <f>IF(ISERROR(INT((0.188807*POWER((J15-210),1.41)))),0,INT((0.188807*POWER((J15-210),1.41))))</f>
        <v>44</v>
      </c>
      <c r="L15" s="11">
        <v>18.86</v>
      </c>
      <c r="M15" s="13">
        <f>IF(ISERROR(INT((7.86*POWER((L15-8),1.1)))),0,INT((7.86*POWER((L15-8),1.1))))</f>
        <v>108</v>
      </c>
      <c r="N15" s="21" t="s">
        <v>115</v>
      </c>
      <c r="O15" s="20">
        <f>VLOOKUP(N15,'600 m'!D:E,2,0)</f>
        <v>93</v>
      </c>
      <c r="P15" s="15"/>
      <c r="Q15" s="13">
        <f>+O15+M15+K15+F15</f>
        <v>317</v>
      </c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20" sqref="N2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116</v>
      </c>
      <c r="C5" s="10">
        <v>2006</v>
      </c>
      <c r="D5" s="29">
        <v>10.56</v>
      </c>
      <c r="E5" s="12"/>
      <c r="F5" s="13">
        <f>IF(D5&gt;0,IF(ISERROR(INT((46.0849*POWER((13-D5),1.81)))),0,INT((46.0849*POWER((13-D5),1.81)))),IF(ISERROR(VLOOKUP(E5,'60 m ručně'!A:B,2,0)),0,VLOOKUP(E5,'60 m ručně'!A:B,2,0)))</f>
        <v>231</v>
      </c>
      <c r="G5" s="14">
        <v>316</v>
      </c>
      <c r="H5" s="14"/>
      <c r="I5" s="14">
        <v>308</v>
      </c>
      <c r="J5" s="14">
        <f aca="true" t="shared" si="0" ref="J5:J11">MAX(G5:I5)</f>
        <v>316</v>
      </c>
      <c r="K5" s="13">
        <f aca="true" t="shared" si="1" ref="K5:K12">IF(ISERROR(INT((0.188807*POWER((J5-210),1.41)))),0,INT((0.188807*POWER((J5-210),1.41))))</f>
        <v>135</v>
      </c>
      <c r="L5" s="11">
        <v>22.62</v>
      </c>
      <c r="M5" s="13">
        <f aca="true" t="shared" si="2" ref="M5:M12">IF(ISERROR(INT((7.86*POWER((L5-8),1.1)))),0,INT((7.86*POWER((L5-8),1.1))))</f>
        <v>150</v>
      </c>
      <c r="N5" s="22" t="s">
        <v>126</v>
      </c>
      <c r="O5" s="20">
        <f>VLOOKUP(N5,'600 m'!D:E,2,0)</f>
        <v>380</v>
      </c>
      <c r="P5" s="15">
        <f aca="true" t="shared" si="3" ref="P5:P11">_xlfn.RANK.EQ(Q5:Q12,$Q$5:$Q$12)</f>
        <v>1</v>
      </c>
      <c r="Q5" s="13">
        <f aca="true" t="shared" si="4" ref="Q5:Q11">+O5+M5+K5+F5</f>
        <v>896</v>
      </c>
    </row>
    <row r="6" spans="1:17" ht="42" customHeight="1">
      <c r="A6" s="8">
        <v>2</v>
      </c>
      <c r="B6" s="9" t="s">
        <v>59</v>
      </c>
      <c r="C6" s="10">
        <v>2007</v>
      </c>
      <c r="D6" s="29">
        <v>11.12</v>
      </c>
      <c r="E6" s="12"/>
      <c r="F6" s="13">
        <f>IF(D6&gt;0,IF(ISERROR(INT((46.0849*POWER((13-D6),1.81)))),0,INT((46.0849*POWER((13-D6),1.81)))),IF(ISERROR(VLOOKUP(E6,'60 m ručně'!A:B,2,0)),0,VLOOKUP(E6,'60 m ručně'!A:B,2,0)))</f>
        <v>144</v>
      </c>
      <c r="G6" s="14">
        <v>305</v>
      </c>
      <c r="H6" s="14">
        <v>280</v>
      </c>
      <c r="I6" s="14">
        <v>297</v>
      </c>
      <c r="J6" s="14">
        <f t="shared" si="0"/>
        <v>305</v>
      </c>
      <c r="K6" s="13">
        <f t="shared" si="1"/>
        <v>116</v>
      </c>
      <c r="L6" s="11">
        <v>21.3</v>
      </c>
      <c r="M6" s="13">
        <f t="shared" si="2"/>
        <v>135</v>
      </c>
      <c r="N6" s="22" t="s">
        <v>127</v>
      </c>
      <c r="O6" s="20">
        <f>VLOOKUP(N6,'600 m'!D:E,2,0)</f>
        <v>294</v>
      </c>
      <c r="P6" s="15">
        <f t="shared" si="3"/>
        <v>3</v>
      </c>
      <c r="Q6" s="13">
        <f t="shared" si="4"/>
        <v>689</v>
      </c>
    </row>
    <row r="7" spans="1:17" ht="42" customHeight="1">
      <c r="A7" s="8">
        <v>3</v>
      </c>
      <c r="B7" s="9" t="s">
        <v>117</v>
      </c>
      <c r="C7" s="10">
        <v>2006</v>
      </c>
      <c r="D7" s="29">
        <v>10.24</v>
      </c>
      <c r="E7" s="12"/>
      <c r="F7" s="13">
        <f>IF(D7&gt;0,IF(ISERROR(INT((46.0849*POWER((13-D7),1.81)))),0,INT((46.0849*POWER((13-D7),1.81)))),IF(ISERROR(VLOOKUP(E7,'60 m ručně'!A:B,2,0)),0,VLOOKUP(E7,'60 m ručně'!A:B,2,0)))</f>
        <v>289</v>
      </c>
      <c r="G7" s="14">
        <v>336</v>
      </c>
      <c r="H7" s="14">
        <v>313</v>
      </c>
      <c r="I7" s="14">
        <v>335</v>
      </c>
      <c r="J7" s="14">
        <f t="shared" si="0"/>
        <v>336</v>
      </c>
      <c r="K7" s="13">
        <f t="shared" si="1"/>
        <v>172</v>
      </c>
      <c r="L7" s="11">
        <v>18.32</v>
      </c>
      <c r="M7" s="13">
        <f t="shared" si="2"/>
        <v>102</v>
      </c>
      <c r="N7" s="22"/>
      <c r="O7" s="20"/>
      <c r="P7" s="15">
        <f t="shared" si="3"/>
        <v>5</v>
      </c>
      <c r="Q7" s="13">
        <f t="shared" si="4"/>
        <v>563</v>
      </c>
    </row>
    <row r="8" spans="1:17" ht="42" customHeight="1">
      <c r="A8" s="8">
        <v>4</v>
      </c>
      <c r="B8" s="9" t="s">
        <v>60</v>
      </c>
      <c r="C8" s="10">
        <v>2008</v>
      </c>
      <c r="D8" s="29">
        <v>10.41</v>
      </c>
      <c r="E8" s="12"/>
      <c r="F8" s="13">
        <f>IF(D8&gt;0,IF(ISERROR(INT((46.0849*POWER((13-D8),1.81)))),0,INT((46.0849*POWER((13-D8),1.81)))),IF(ISERROR(VLOOKUP(E8,'60 m ručně'!A:B,2,0)),0,VLOOKUP(E8,'60 m ručně'!A:B,2,0)))</f>
        <v>258</v>
      </c>
      <c r="G8" s="14">
        <v>322</v>
      </c>
      <c r="H8" s="14">
        <v>272</v>
      </c>
      <c r="I8" s="14">
        <v>287</v>
      </c>
      <c r="J8" s="14">
        <f t="shared" si="0"/>
        <v>322</v>
      </c>
      <c r="K8" s="13">
        <f t="shared" si="1"/>
        <v>146</v>
      </c>
      <c r="L8" s="11">
        <v>15.12</v>
      </c>
      <c r="M8" s="13">
        <f t="shared" si="2"/>
        <v>68</v>
      </c>
      <c r="N8" s="22" t="s">
        <v>69</v>
      </c>
      <c r="O8" s="20">
        <f>VLOOKUP(N8,'600 m'!D:E,2,0)</f>
        <v>370</v>
      </c>
      <c r="P8" s="15">
        <f t="shared" si="3"/>
        <v>2</v>
      </c>
      <c r="Q8" s="13">
        <f t="shared" si="4"/>
        <v>842</v>
      </c>
    </row>
    <row r="9" spans="1:17" ht="42" customHeight="1">
      <c r="A9" s="8">
        <v>5</v>
      </c>
      <c r="B9" s="9" t="s">
        <v>118</v>
      </c>
      <c r="C9" s="10">
        <v>2006</v>
      </c>
      <c r="D9" s="29">
        <v>10.97</v>
      </c>
      <c r="E9" s="12"/>
      <c r="F9" s="13">
        <f>IF(D9&gt;0,IF(ISERROR(INT((46.0849*POWER((13-D9),1.81)))),0,INT((46.0849*POWER((13-D9),1.81)))),IF(ISERROR(VLOOKUP(E9,'60 m ručně'!A:B,2,0)),0,VLOOKUP(E9,'60 m ručně'!A:B,2,0)))</f>
        <v>166</v>
      </c>
      <c r="G9" s="14"/>
      <c r="H9" s="14"/>
      <c r="I9" s="14">
        <v>256</v>
      </c>
      <c r="J9" s="14">
        <f t="shared" si="0"/>
        <v>256</v>
      </c>
      <c r="K9" s="13">
        <f t="shared" si="1"/>
        <v>41</v>
      </c>
      <c r="L9" s="11">
        <v>15.46</v>
      </c>
      <c r="M9" s="13">
        <f t="shared" si="2"/>
        <v>71</v>
      </c>
      <c r="N9" s="22" t="s">
        <v>128</v>
      </c>
      <c r="O9" s="20">
        <f>VLOOKUP(N9,'600 m'!D:E,2,0)</f>
        <v>131</v>
      </c>
      <c r="P9" s="15">
        <f t="shared" si="3"/>
        <v>7</v>
      </c>
      <c r="Q9" s="13">
        <f t="shared" si="4"/>
        <v>409</v>
      </c>
    </row>
    <row r="10" spans="1:17" ht="42" customHeight="1">
      <c r="A10" s="8">
        <v>6</v>
      </c>
      <c r="B10" s="9" t="s">
        <v>119</v>
      </c>
      <c r="C10" s="10">
        <v>2007</v>
      </c>
      <c r="D10" s="29">
        <v>10.76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198</v>
      </c>
      <c r="G10" s="14">
        <v>298</v>
      </c>
      <c r="H10" s="14">
        <v>315</v>
      </c>
      <c r="I10" s="14"/>
      <c r="J10" s="14">
        <f t="shared" si="0"/>
        <v>315</v>
      </c>
      <c r="K10" s="13">
        <f t="shared" si="1"/>
        <v>133</v>
      </c>
      <c r="L10" s="11">
        <v>14.34</v>
      </c>
      <c r="M10" s="13">
        <f t="shared" si="2"/>
        <v>59</v>
      </c>
      <c r="N10" s="22" t="s">
        <v>129</v>
      </c>
      <c r="O10" s="20">
        <f>VLOOKUP(N10,'600 m'!D:E,2,0)</f>
        <v>252</v>
      </c>
      <c r="P10" s="15">
        <f t="shared" si="3"/>
        <v>4</v>
      </c>
      <c r="Q10" s="13">
        <f t="shared" si="4"/>
        <v>642</v>
      </c>
    </row>
    <row r="11" spans="1:17" ht="42" customHeight="1">
      <c r="A11" s="8">
        <v>7</v>
      </c>
      <c r="B11" s="9" t="s">
        <v>120</v>
      </c>
      <c r="C11" s="10">
        <v>2007</v>
      </c>
      <c r="D11" s="29">
        <v>11.49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97</v>
      </c>
      <c r="G11" s="14">
        <v>259</v>
      </c>
      <c r="H11" s="14">
        <v>253</v>
      </c>
      <c r="I11" s="14">
        <v>276</v>
      </c>
      <c r="J11" s="14">
        <f t="shared" si="0"/>
        <v>276</v>
      </c>
      <c r="K11" s="13">
        <f t="shared" si="1"/>
        <v>69</v>
      </c>
      <c r="L11" s="11">
        <v>21.46</v>
      </c>
      <c r="M11" s="13">
        <f t="shared" si="2"/>
        <v>137</v>
      </c>
      <c r="N11" s="22" t="s">
        <v>130</v>
      </c>
      <c r="O11" s="20">
        <f>VLOOKUP(N11,'600 m'!D:E,2,0)</f>
        <v>74</v>
      </c>
      <c r="P11" s="15">
        <f t="shared" si="3"/>
        <v>8</v>
      </c>
      <c r="Q11" s="13">
        <f t="shared" si="4"/>
        <v>377</v>
      </c>
    </row>
    <row r="12" spans="1:17" ht="42" customHeight="1">
      <c r="A12" s="8">
        <v>8</v>
      </c>
      <c r="B12" s="9" t="s">
        <v>121</v>
      </c>
      <c r="C12" s="10">
        <v>2008</v>
      </c>
      <c r="D12" s="29">
        <v>11.09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148</v>
      </c>
      <c r="G12" s="14">
        <v>262</v>
      </c>
      <c r="H12" s="14">
        <v>251</v>
      </c>
      <c r="I12" s="14">
        <v>260</v>
      </c>
      <c r="J12" s="14">
        <f>MAX(G12:I12)</f>
        <v>262</v>
      </c>
      <c r="K12" s="13">
        <f t="shared" si="1"/>
        <v>49</v>
      </c>
      <c r="L12" s="11">
        <v>20.4</v>
      </c>
      <c r="M12" s="13">
        <f t="shared" si="2"/>
        <v>125</v>
      </c>
      <c r="N12" s="22" t="s">
        <v>68</v>
      </c>
      <c r="O12" s="20">
        <f>VLOOKUP(N12,'600 m'!D:E,2,0)</f>
        <v>166</v>
      </c>
      <c r="P12" s="15">
        <f>_xlfn.RANK.EQ(Q12:Q19,$Q$5:$Q$12)</f>
        <v>6</v>
      </c>
      <c r="Q12" s="13">
        <f>+O12+M12+K12+F12</f>
        <v>488</v>
      </c>
    </row>
    <row r="13" spans="16:17" ht="42" customHeight="1" thickBot="1">
      <c r="P13" s="31">
        <f>SUMIF(P5:P12,"&lt;=4",Q5:Q12)</f>
        <v>3069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61</v>
      </c>
      <c r="C15" s="10">
        <v>2008</v>
      </c>
      <c r="D15" s="29">
        <v>11.01</v>
      </c>
      <c r="E15" s="12"/>
      <c r="F15" s="13">
        <f>IF(D15&gt;0,IF(ISERROR(INT((46.0849*POWER((13-D15),1.81)))),0,INT((46.0849*POWER((13-D15),1.81)))),IF(ISERROR(VLOOKUP(E15,'60 m ručně'!A:B,2,0)),0,VLOOKUP(E15,'60 m ručně'!A:B,2,0)))</f>
        <v>160</v>
      </c>
      <c r="G15" s="14">
        <v>251</v>
      </c>
      <c r="H15" s="14">
        <v>248</v>
      </c>
      <c r="I15" s="14">
        <v>277</v>
      </c>
      <c r="J15" s="14">
        <f aca="true" t="shared" si="5" ref="J15:J20">MAX(G15:I15)</f>
        <v>277</v>
      </c>
      <c r="K15" s="13">
        <f aca="true" t="shared" si="6" ref="K15:K20">IF(ISERROR(INT((0.188807*POWER((J15-210),1.41)))),0,INT((0.188807*POWER((J15-210),1.41))))</f>
        <v>70</v>
      </c>
      <c r="L15" s="11">
        <v>22.91</v>
      </c>
      <c r="M15" s="13">
        <f aca="true" t="shared" si="7" ref="M15:M20">IF(ISERROR(INT((7.86*POWER((L15-8),1.1)))),0,INT((7.86*POWER((L15-8),1.1))))</f>
        <v>153</v>
      </c>
      <c r="N15" s="21" t="s">
        <v>68</v>
      </c>
      <c r="O15" s="20">
        <f>VLOOKUP(N15,'600 m'!D:E,2,0)</f>
        <v>166</v>
      </c>
      <c r="P15" s="15"/>
      <c r="Q15" s="13">
        <f aca="true" t="shared" si="8" ref="Q15:Q20">+O15+M15+K15+F15</f>
        <v>549</v>
      </c>
    </row>
    <row r="16" spans="1:17" ht="41.25" customHeight="1">
      <c r="A16" s="8">
        <v>2</v>
      </c>
      <c r="B16" s="9" t="s">
        <v>122</v>
      </c>
      <c r="C16" s="10">
        <v>2008</v>
      </c>
      <c r="D16" s="29">
        <v>10.99</v>
      </c>
      <c r="E16" s="12"/>
      <c r="F16" s="13">
        <f>IF(D16&gt;0,IF(ISERROR(INT((46.0849*POWER((13-D16),1.81)))),0,INT((46.0849*POWER((13-D16),1.81)))),IF(ISERROR(VLOOKUP(E16,'60 m ručně'!A:B,2,0)),0,VLOOKUP(E16,'60 m ručně'!A:B,2,0)))</f>
        <v>163</v>
      </c>
      <c r="G16" s="14">
        <v>255</v>
      </c>
      <c r="H16" s="14"/>
      <c r="I16" s="14">
        <v>271</v>
      </c>
      <c r="J16" s="14">
        <f t="shared" si="5"/>
        <v>271</v>
      </c>
      <c r="K16" s="13">
        <f t="shared" si="6"/>
        <v>62</v>
      </c>
      <c r="L16" s="11">
        <v>15.25</v>
      </c>
      <c r="M16" s="13">
        <f t="shared" si="7"/>
        <v>69</v>
      </c>
      <c r="N16" s="21" t="s">
        <v>135</v>
      </c>
      <c r="O16" s="20">
        <f>VLOOKUP(N16,'600 m'!D:E,2,0)</f>
        <v>98</v>
      </c>
      <c r="P16" s="15"/>
      <c r="Q16" s="13">
        <f t="shared" si="8"/>
        <v>392</v>
      </c>
    </row>
    <row r="17" spans="1:17" ht="41.25" customHeight="1">
      <c r="A17" s="8">
        <v>3</v>
      </c>
      <c r="B17" s="9" t="s">
        <v>123</v>
      </c>
      <c r="C17" s="10">
        <v>2008</v>
      </c>
      <c r="D17" s="29">
        <v>11.83</v>
      </c>
      <c r="E17" s="12"/>
      <c r="F17" s="13">
        <f>IF(D17&gt;0,IF(ISERROR(INT((46.0849*POWER((13-D17),1.81)))),0,INT((46.0849*POWER((13-D17),1.81)))),IF(ISERROR(VLOOKUP(E17,'60 m ručně'!A:B,2,0)),0,VLOOKUP(E17,'60 m ručně'!A:B,2,0)))</f>
        <v>61</v>
      </c>
      <c r="G17" s="14">
        <v>253</v>
      </c>
      <c r="H17" s="14">
        <v>233</v>
      </c>
      <c r="I17" s="14">
        <v>242</v>
      </c>
      <c r="J17" s="14">
        <f t="shared" si="5"/>
        <v>253</v>
      </c>
      <c r="K17" s="13">
        <f t="shared" si="6"/>
        <v>37</v>
      </c>
      <c r="L17" s="11">
        <v>12.5</v>
      </c>
      <c r="M17" s="13">
        <f t="shared" si="7"/>
        <v>41</v>
      </c>
      <c r="N17" s="21" t="s">
        <v>136</v>
      </c>
      <c r="O17" s="20">
        <f>VLOOKUP(N17,'600 m'!D:E,2,0)</f>
        <v>94</v>
      </c>
      <c r="P17" s="15"/>
      <c r="Q17" s="13">
        <f t="shared" si="8"/>
        <v>233</v>
      </c>
    </row>
    <row r="18" spans="1:17" ht="41.25" customHeight="1">
      <c r="A18" s="8">
        <v>4</v>
      </c>
      <c r="B18" s="9" t="s">
        <v>124</v>
      </c>
      <c r="C18" s="10">
        <v>2007</v>
      </c>
      <c r="D18" s="29">
        <v>11.63</v>
      </c>
      <c r="E18" s="12"/>
      <c r="F18" s="13">
        <f>IF(D18&gt;0,IF(ISERROR(INT((46.0849*POWER((13-D18),1.81)))),0,INT((46.0849*POWER((13-D18),1.81)))),IF(ISERROR(VLOOKUP(E18,'60 m ručně'!A:B,2,0)),0,VLOOKUP(E18,'60 m ručně'!A:B,2,0)))</f>
        <v>81</v>
      </c>
      <c r="G18" s="14">
        <v>254</v>
      </c>
      <c r="H18" s="14">
        <v>268</v>
      </c>
      <c r="I18" s="14"/>
      <c r="J18" s="14">
        <f t="shared" si="5"/>
        <v>268</v>
      </c>
      <c r="K18" s="13">
        <f t="shared" si="6"/>
        <v>57</v>
      </c>
      <c r="L18" s="11">
        <v>16.24</v>
      </c>
      <c r="M18" s="13">
        <f t="shared" si="7"/>
        <v>79</v>
      </c>
      <c r="N18" s="21" t="s">
        <v>137</v>
      </c>
      <c r="O18" s="20">
        <f>VLOOKUP(N18,'600 m'!D:E,2,0)</f>
        <v>27</v>
      </c>
      <c r="P18" s="15"/>
      <c r="Q18" s="13">
        <f t="shared" si="8"/>
        <v>244</v>
      </c>
    </row>
    <row r="19" spans="1:17" ht="41.25" customHeight="1">
      <c r="A19" s="8">
        <v>5</v>
      </c>
      <c r="B19" s="9" t="s">
        <v>125</v>
      </c>
      <c r="C19" s="10">
        <v>2007</v>
      </c>
      <c r="D19" s="29">
        <v>12.32</v>
      </c>
      <c r="E19" s="12"/>
      <c r="F19" s="13">
        <f>IF(D19&gt;0,IF(ISERROR(INT((46.0849*POWER((13-D19),1.81)))),0,INT((46.0849*POWER((13-D19),1.81)))),IF(ISERROR(VLOOKUP(E19,'60 m ručně'!A:B,2,0)),0,VLOOKUP(E19,'60 m ručně'!A:B,2,0)))</f>
        <v>22</v>
      </c>
      <c r="G19" s="14">
        <v>230</v>
      </c>
      <c r="H19" s="14">
        <v>217</v>
      </c>
      <c r="I19" s="14">
        <v>213</v>
      </c>
      <c r="J19" s="14">
        <f t="shared" si="5"/>
        <v>230</v>
      </c>
      <c r="K19" s="13">
        <f t="shared" si="6"/>
        <v>12</v>
      </c>
      <c r="L19" s="11">
        <v>10</v>
      </c>
      <c r="M19" s="13">
        <f t="shared" si="7"/>
        <v>16</v>
      </c>
      <c r="N19" s="21"/>
      <c r="O19" s="20"/>
      <c r="P19" s="15"/>
      <c r="Q19" s="13">
        <f t="shared" si="8"/>
        <v>50</v>
      </c>
    </row>
    <row r="20" spans="1:17" ht="41.25" customHeight="1">
      <c r="A20" s="8">
        <v>6</v>
      </c>
      <c r="B20" s="9" t="s">
        <v>62</v>
      </c>
      <c r="C20" s="10">
        <v>2008</v>
      </c>
      <c r="D20" s="29">
        <v>12.8</v>
      </c>
      <c r="E20" s="12"/>
      <c r="F20" s="13">
        <f>IF(D20&gt;0,IF(ISERROR(INT((46.0849*POWER((13-D20),1.81)))),0,INT((46.0849*POWER((13-D20),1.81)))),IF(ISERROR(VLOOKUP(E20,'60 m ručně'!A:B,2,0)),0,VLOOKUP(E20,'60 m ručně'!A:B,2,0)))</f>
        <v>2</v>
      </c>
      <c r="G20" s="14">
        <v>243</v>
      </c>
      <c r="H20" s="14">
        <v>193</v>
      </c>
      <c r="I20" s="14">
        <v>225</v>
      </c>
      <c r="J20" s="14">
        <f t="shared" si="5"/>
        <v>243</v>
      </c>
      <c r="K20" s="13">
        <f t="shared" si="6"/>
        <v>26</v>
      </c>
      <c r="L20" s="11">
        <v>14.45</v>
      </c>
      <c r="M20" s="13">
        <f t="shared" si="7"/>
        <v>61</v>
      </c>
      <c r="N20" s="21" t="s">
        <v>138</v>
      </c>
      <c r="O20" s="20">
        <f>VLOOKUP(N20,'600 m'!D:E,2,0)</f>
        <v>84</v>
      </c>
      <c r="P20" s="15"/>
      <c r="Q20" s="13">
        <f t="shared" si="8"/>
        <v>173</v>
      </c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2" customFormat="1" ht="42" customHeight="1">
      <c r="B2" s="1" t="s">
        <v>1</v>
      </c>
      <c r="C2" s="1"/>
    </row>
    <row r="3" spans="1:17" ht="20.25">
      <c r="A3" s="32"/>
      <c r="B3" s="18" t="s">
        <v>2</v>
      </c>
      <c r="C3" s="18" t="s">
        <v>3</v>
      </c>
      <c r="D3" s="33" t="s">
        <v>17</v>
      </c>
      <c r="E3" s="33" t="s">
        <v>18</v>
      </c>
      <c r="F3" s="30" t="s">
        <v>4</v>
      </c>
      <c r="G3" s="34" t="s">
        <v>5</v>
      </c>
      <c r="H3" s="34"/>
      <c r="I3" s="34"/>
      <c r="J3" s="18"/>
      <c r="K3" s="30" t="s">
        <v>4</v>
      </c>
      <c r="L3" s="34" t="s">
        <v>6</v>
      </c>
      <c r="M3" s="30" t="s">
        <v>4</v>
      </c>
      <c r="N3" s="34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2"/>
      <c r="B4" s="18" t="s">
        <v>8</v>
      </c>
      <c r="C4" s="18" t="s">
        <v>9</v>
      </c>
      <c r="D4" s="33"/>
      <c r="E4" s="33"/>
      <c r="F4" s="30"/>
      <c r="G4" s="18" t="s">
        <v>10</v>
      </c>
      <c r="H4" s="18" t="s">
        <v>11</v>
      </c>
      <c r="I4" s="18" t="s">
        <v>12</v>
      </c>
      <c r="J4" s="18"/>
      <c r="K4" s="30"/>
      <c r="L4" s="34"/>
      <c r="M4" s="30"/>
      <c r="N4" s="34"/>
      <c r="O4" s="30"/>
      <c r="P4" s="19"/>
      <c r="Q4" s="17" t="s">
        <v>13</v>
      </c>
    </row>
    <row r="5" spans="1:17" ht="42" customHeight="1">
      <c r="A5" s="8">
        <v>1</v>
      </c>
      <c r="B5" s="9" t="s">
        <v>54</v>
      </c>
      <c r="C5" s="10">
        <v>2006</v>
      </c>
      <c r="D5" s="29">
        <v>10.7</v>
      </c>
      <c r="E5" s="12"/>
      <c r="F5" s="13">
        <f>IF(D5&gt;0,IF(ISERROR(INT((46.0849*POWER((13-D5),1.81)))),0,INT((46.0849*POWER((13-D5),1.81)))),IF(ISERROR(VLOOKUP(E5,'60 m ručně'!A:B,2,0)),0,VLOOKUP(E5,'60 m ručně'!A:B,2,0)))</f>
        <v>208</v>
      </c>
      <c r="G5" s="14">
        <v>255</v>
      </c>
      <c r="H5" s="14">
        <v>243</v>
      </c>
      <c r="I5" s="14">
        <v>267</v>
      </c>
      <c r="J5" s="14">
        <f aca="true" t="shared" si="0" ref="J5:J10">MAX(G5:I5)</f>
        <v>267</v>
      </c>
      <c r="K5" s="13">
        <f aca="true" t="shared" si="1" ref="K5:K10">IF(ISERROR(INT((0.188807*POWER((J5-210),1.41)))),0,INT((0.188807*POWER((J5-210),1.41))))</f>
        <v>56</v>
      </c>
      <c r="L5" s="11">
        <v>25.29</v>
      </c>
      <c r="M5" s="13">
        <f aca="true" t="shared" si="2" ref="M5:M10">IF(ISERROR(INT((7.86*POWER((L5-8),1.1)))),0,INT((7.86*POWER((L5-8),1.1))))</f>
        <v>180</v>
      </c>
      <c r="N5" s="22" t="s">
        <v>65</v>
      </c>
      <c r="O5" s="20">
        <f>VLOOKUP(N5,'600 m'!D:E,2,0)</f>
        <v>206</v>
      </c>
      <c r="P5" s="15">
        <f aca="true" t="shared" si="3" ref="P5:P10">_xlfn.RANK.EQ(Q5:Q12,$Q$5:$Q$12)</f>
        <v>1</v>
      </c>
      <c r="Q5" s="13">
        <f aca="true" t="shared" si="4" ref="Q5:Q10">+O5+M5+K5+F5</f>
        <v>650</v>
      </c>
    </row>
    <row r="6" spans="1:17" ht="42" customHeight="1">
      <c r="A6" s="8">
        <v>2</v>
      </c>
      <c r="B6" s="9" t="s">
        <v>57</v>
      </c>
      <c r="C6" s="10">
        <v>2007</v>
      </c>
      <c r="D6" s="29">
        <v>10.9</v>
      </c>
      <c r="E6" s="12"/>
      <c r="F6" s="13">
        <f>IF(D6&gt;0,IF(ISERROR(INT((46.0849*POWER((13-D6),1.81)))),0,INT((46.0849*POWER((13-D6),1.81)))),IF(ISERROR(VLOOKUP(E6,'60 m ručně'!A:B,2,0)),0,VLOOKUP(E6,'60 m ručně'!A:B,2,0)))</f>
        <v>176</v>
      </c>
      <c r="G6" s="14"/>
      <c r="H6" s="14">
        <v>274</v>
      </c>
      <c r="I6" s="14">
        <v>241</v>
      </c>
      <c r="J6" s="14">
        <f t="shared" si="0"/>
        <v>274</v>
      </c>
      <c r="K6" s="13">
        <f t="shared" si="1"/>
        <v>66</v>
      </c>
      <c r="L6" s="11">
        <v>13.41</v>
      </c>
      <c r="M6" s="13">
        <f t="shared" si="2"/>
        <v>50</v>
      </c>
      <c r="N6" s="22" t="s">
        <v>70</v>
      </c>
      <c r="O6" s="20">
        <f>VLOOKUP(N6,'600 m'!D:E,2,0)</f>
        <v>44</v>
      </c>
      <c r="P6" s="15">
        <f t="shared" si="3"/>
        <v>2</v>
      </c>
      <c r="Q6" s="13">
        <f t="shared" si="4"/>
        <v>336</v>
      </c>
    </row>
    <row r="7" spans="1:17" ht="42" customHeight="1">
      <c r="A7" s="8">
        <v>3</v>
      </c>
      <c r="B7" s="9" t="s">
        <v>131</v>
      </c>
      <c r="C7" s="10">
        <v>2007</v>
      </c>
      <c r="D7" s="29">
        <v>11.64</v>
      </c>
      <c r="E7" s="12"/>
      <c r="F7" s="13">
        <f>IF(D7&gt;0,IF(ISERROR(INT((46.0849*POWER((13-D7),1.81)))),0,INT((46.0849*POWER((13-D7),1.81)))),IF(ISERROR(VLOOKUP(E7,'60 m ručně'!A:B,2,0)),0,VLOOKUP(E7,'60 m ručně'!A:B,2,0)))</f>
        <v>80</v>
      </c>
      <c r="G7" s="14"/>
      <c r="H7" s="14"/>
      <c r="I7" s="14">
        <v>194</v>
      </c>
      <c r="J7" s="14">
        <f t="shared" si="0"/>
        <v>194</v>
      </c>
      <c r="K7" s="13">
        <f t="shared" si="1"/>
        <v>0</v>
      </c>
      <c r="L7" s="11">
        <v>9.48</v>
      </c>
      <c r="M7" s="13">
        <f t="shared" si="2"/>
        <v>12</v>
      </c>
      <c r="N7" s="22" t="s">
        <v>64</v>
      </c>
      <c r="O7" s="20">
        <f>VLOOKUP(N7,'600 m'!D:E,2,0)</f>
        <v>147</v>
      </c>
      <c r="P7" s="15">
        <f t="shared" si="3"/>
        <v>5</v>
      </c>
      <c r="Q7" s="13">
        <f t="shared" si="4"/>
        <v>239</v>
      </c>
    </row>
    <row r="8" spans="1:17" ht="42" customHeight="1">
      <c r="A8" s="8">
        <v>4</v>
      </c>
      <c r="B8" s="9" t="s">
        <v>56</v>
      </c>
      <c r="C8" s="10">
        <v>2006</v>
      </c>
      <c r="D8" s="29">
        <v>11.65</v>
      </c>
      <c r="E8" s="12"/>
      <c r="F8" s="13">
        <f>IF(D8&gt;0,IF(ISERROR(INT((46.0849*POWER((13-D8),1.81)))),0,INT((46.0849*POWER((13-D8),1.81)))),IF(ISERROR(VLOOKUP(E8,'60 m ručně'!A:B,2,0)),0,VLOOKUP(E8,'60 m ručně'!A:B,2,0)))</f>
        <v>79</v>
      </c>
      <c r="G8" s="14">
        <v>234</v>
      </c>
      <c r="H8" s="14">
        <v>246</v>
      </c>
      <c r="I8" s="14">
        <v>232</v>
      </c>
      <c r="J8" s="14">
        <f t="shared" si="0"/>
        <v>246</v>
      </c>
      <c r="K8" s="13">
        <f t="shared" si="1"/>
        <v>29</v>
      </c>
      <c r="L8" s="11">
        <v>20.93</v>
      </c>
      <c r="M8" s="13">
        <f t="shared" si="2"/>
        <v>131</v>
      </c>
      <c r="N8" s="22" t="s">
        <v>132</v>
      </c>
      <c r="O8" s="20">
        <f>VLOOKUP(N8,'600 m'!D:E,2,0)</f>
        <v>54</v>
      </c>
      <c r="P8" s="15">
        <f t="shared" si="3"/>
        <v>3</v>
      </c>
      <c r="Q8" s="13">
        <f t="shared" si="4"/>
        <v>293</v>
      </c>
    </row>
    <row r="9" spans="1:17" ht="42" customHeight="1">
      <c r="A9" s="8">
        <v>5</v>
      </c>
      <c r="B9" s="9" t="s">
        <v>55</v>
      </c>
      <c r="C9" s="10">
        <v>2006</v>
      </c>
      <c r="D9" s="29">
        <v>11.6</v>
      </c>
      <c r="E9" s="12"/>
      <c r="F9" s="13">
        <f>IF(D9&gt;0,IF(ISERROR(INT((46.0849*POWER((13-D9),1.81)))),0,INT((46.0849*POWER((13-D9),1.81)))),IF(ISERROR(VLOOKUP(E9,'60 m ručně'!A:B,2,0)),0,VLOOKUP(E9,'60 m ručně'!A:B,2,0)))</f>
        <v>84</v>
      </c>
      <c r="G9" s="14">
        <v>236</v>
      </c>
      <c r="H9" s="14">
        <v>225</v>
      </c>
      <c r="I9" s="14">
        <v>253</v>
      </c>
      <c r="J9" s="14">
        <f t="shared" si="0"/>
        <v>253</v>
      </c>
      <c r="K9" s="13">
        <f t="shared" si="1"/>
        <v>37</v>
      </c>
      <c r="L9" s="11">
        <v>14.5</v>
      </c>
      <c r="M9" s="13">
        <f t="shared" si="2"/>
        <v>61</v>
      </c>
      <c r="N9" s="22" t="s">
        <v>133</v>
      </c>
      <c r="O9" s="20">
        <f>VLOOKUP(N9,'600 m'!D:E,2,0)</f>
        <v>61</v>
      </c>
      <c r="P9" s="15">
        <f t="shared" si="3"/>
        <v>4</v>
      </c>
      <c r="Q9" s="13">
        <f t="shared" si="4"/>
        <v>243</v>
      </c>
    </row>
    <row r="10" spans="1:17" ht="42" customHeight="1">
      <c r="A10" s="8">
        <v>6</v>
      </c>
      <c r="B10" s="9" t="s">
        <v>58</v>
      </c>
      <c r="C10" s="10">
        <v>2007</v>
      </c>
      <c r="D10" s="29">
        <v>12.32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22</v>
      </c>
      <c r="G10" s="14">
        <v>230</v>
      </c>
      <c r="H10" s="14">
        <v>216</v>
      </c>
      <c r="I10" s="14">
        <v>240</v>
      </c>
      <c r="J10" s="14">
        <f t="shared" si="0"/>
        <v>240</v>
      </c>
      <c r="K10" s="13">
        <f t="shared" si="1"/>
        <v>22</v>
      </c>
      <c r="L10" s="11">
        <v>14.56</v>
      </c>
      <c r="M10" s="13">
        <f t="shared" si="2"/>
        <v>62</v>
      </c>
      <c r="N10" s="22" t="s">
        <v>134</v>
      </c>
      <c r="O10" s="20">
        <f>VLOOKUP(N10,'600 m'!D:E,2,0)</f>
        <v>0</v>
      </c>
      <c r="P10" s="15">
        <f t="shared" si="3"/>
        <v>6</v>
      </c>
      <c r="Q10" s="13">
        <f t="shared" si="4"/>
        <v>106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1">
        <f>SUMIF(P5:P12,"&lt;=4",Q5:Q12)</f>
        <v>1522</v>
      </c>
      <c r="Q13" s="31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Blanka</cp:lastModifiedBy>
  <cp:lastPrinted>2017-05-17T07:59:39Z</cp:lastPrinted>
  <dcterms:created xsi:type="dcterms:W3CDTF">2014-05-21T06:22:45Z</dcterms:created>
  <dcterms:modified xsi:type="dcterms:W3CDTF">2017-06-19T19:33:51Z</dcterms:modified>
  <cp:category/>
  <cp:version/>
  <cp:contentType/>
  <cp:contentStatus/>
</cp:coreProperties>
</file>